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11580" windowHeight="6105" activeTab="0"/>
  </bookViews>
  <sheets>
    <sheet name="INGRESOS" sheetId="1" r:id="rId1"/>
    <sheet name="COSTOS Y GTOS" sheetId="2" r:id="rId2"/>
    <sheet name="BCE COMPARA" sheetId="3" r:id="rId3"/>
  </sheets>
  <externalReferences>
    <externalReference r:id="rId6"/>
  </externalReferences>
  <definedNames>
    <definedName name="_xlnm.Print_Area" localSheetId="2">'BCE COMPARA'!$A$1:$K$60</definedName>
    <definedName name="_xlnm.Print_Area" localSheetId="1">'COSTOS Y GTOS'!$A$1:$K$35</definedName>
    <definedName name="_xlnm.Print_Area" localSheetId="0">'INGRESOS'!$A$3:$T$24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<sst xmlns="http://schemas.openxmlformats.org/spreadsheetml/2006/main" count="171" uniqueCount="141">
  <si>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 </t>
  </si>
  <si>
    <t>ESTADO DE GANANCIAS Y PERDIDAS</t>
  </si>
  <si>
    <t>(Miles $)</t>
  </si>
  <si>
    <t>I N G R E S O S</t>
  </si>
  <si>
    <t>VARIACION ANUAL</t>
  </si>
  <si>
    <t>Vs.Año Anterior</t>
  </si>
  <si>
    <t>ANUAL</t>
  </si>
  <si>
    <t>vs.Presupuesto</t>
  </si>
  <si>
    <t>vs.Año Anterior</t>
  </si>
  <si>
    <t>$</t>
  </si>
  <si>
    <t>%</t>
  </si>
  <si>
    <t>Ingresos Operacionales</t>
  </si>
  <si>
    <t>TOTAL INGRESOS OPERACIONALES</t>
  </si>
  <si>
    <t>Ingresos  No Operacionales</t>
  </si>
  <si>
    <t>Financieros</t>
  </si>
  <si>
    <t>Arrendamientos</t>
  </si>
  <si>
    <t>Otros Ingresos No Operacionales</t>
  </si>
  <si>
    <t xml:space="preserve"> TOTAL INGRESOS NO OPERAC.</t>
  </si>
  <si>
    <t>TOTAL INGRESOS</t>
  </si>
  <si>
    <t>Gastos y Costos Operacionales</t>
  </si>
  <si>
    <t>Mantenimiento y Reparaciones</t>
  </si>
  <si>
    <t>Vigilancia</t>
  </si>
  <si>
    <t>Total Gastos y Costos Operacionales</t>
  </si>
  <si>
    <t>Total Gastos y Costos No Operacionales</t>
  </si>
  <si>
    <t xml:space="preserve">TOTAL GASTOS Y COSTOS </t>
  </si>
  <si>
    <t>UTILIDAD ANTES DE IMPUESTO</t>
  </si>
  <si>
    <t xml:space="preserve">C  O  N  C  E  P T  O  </t>
  </si>
  <si>
    <t>A C T I V O S</t>
  </si>
  <si>
    <t>Caja y Bancos</t>
  </si>
  <si>
    <t>TOTAL ACTIVO CORRIENTE</t>
  </si>
  <si>
    <t>Propiedades Plantas y Equipos</t>
  </si>
  <si>
    <t>Diferidos</t>
  </si>
  <si>
    <t>Valorizaciòn de Bienes Raices</t>
  </si>
  <si>
    <t>T O T A L  A C T I V O S</t>
  </si>
  <si>
    <t>P A S I V O S</t>
  </si>
  <si>
    <t>Cuentas por Pagar</t>
  </si>
  <si>
    <t>Retenciones e Impuestos</t>
  </si>
  <si>
    <t>Acreedores Varios</t>
  </si>
  <si>
    <t>TOTAL  PASIVOS</t>
  </si>
  <si>
    <t>P A T R I M O N I O</t>
  </si>
  <si>
    <t>Capital Social</t>
  </si>
  <si>
    <t>Reservas</t>
  </si>
  <si>
    <t>Superavit de Valorizaciones</t>
  </si>
  <si>
    <t>Utilidades del Ejercicio</t>
  </si>
  <si>
    <t>TOTAL  PATRIMONIO</t>
  </si>
  <si>
    <t>TOTAL  PASIVOS Y PATRIMONIO</t>
  </si>
  <si>
    <t>VALOR  PATRIMONIAL DE LA ACCION</t>
  </si>
  <si>
    <t>Ejec-Mes Ant</t>
  </si>
  <si>
    <t>Ingresos Por TASA DE USO</t>
  </si>
  <si>
    <t>Deudores Arrendamientos</t>
  </si>
  <si>
    <t>Otras Cuentas por Cobrar</t>
  </si>
  <si>
    <t>Bienes de Beneficio y Uso Publico</t>
  </si>
  <si>
    <t>Otros Activos</t>
  </si>
  <si>
    <t>Primas en colocaciòn de Acciones</t>
  </si>
  <si>
    <t>Revalorizacion del Patrimonio</t>
  </si>
  <si>
    <t>Efectos del Saneamiento Contable</t>
  </si>
  <si>
    <t>Ingresos por Multas</t>
  </si>
  <si>
    <t>Pruebas de Alcoholimetria</t>
  </si>
  <si>
    <t xml:space="preserve">     VARIACION ANUAL</t>
  </si>
  <si>
    <t xml:space="preserve">  ACUMULADO</t>
  </si>
  <si>
    <t xml:space="preserve"> Provisiònes </t>
  </si>
  <si>
    <t>Por Ejecutar</t>
  </si>
  <si>
    <t>Ppto. Defin.</t>
  </si>
  <si>
    <t>TERMINAL METROPOLITANA DE TRANSPORTES DE BARANQUILLA S.A.</t>
  </si>
  <si>
    <t>G A S T O S  Y  C O S T O S</t>
  </si>
  <si>
    <t>Variacion Anual</t>
  </si>
  <si>
    <t xml:space="preserve">% Partic </t>
  </si>
  <si>
    <t>% Particip</t>
  </si>
  <si>
    <t xml:space="preserve">%  Partic </t>
  </si>
  <si>
    <t>Base Vta</t>
  </si>
  <si>
    <t>Base Gasto</t>
  </si>
  <si>
    <t xml:space="preserve">Base Gasto </t>
  </si>
  <si>
    <t xml:space="preserve">Sueldos, Prest, Sociales </t>
  </si>
  <si>
    <t>Aportes Parafiscales y Seguridad Social</t>
  </si>
  <si>
    <t>Impuestos, Contribuciones y Tasas</t>
  </si>
  <si>
    <t>Materiales y Suministros</t>
  </si>
  <si>
    <t xml:space="preserve">Servicios Publicos </t>
  </si>
  <si>
    <t>Gasto  Asociación, Admin. Afiliacion y Legal</t>
  </si>
  <si>
    <t xml:space="preserve">Honorarios   </t>
  </si>
  <si>
    <t>Publicidad</t>
  </si>
  <si>
    <t>Transportes</t>
  </si>
  <si>
    <t>Otros Gastos de Personal</t>
  </si>
  <si>
    <t>Depreciacion/Amortizacion</t>
  </si>
  <si>
    <t xml:space="preserve">Otros Gastos </t>
  </si>
  <si>
    <r>
      <t xml:space="preserve">Gastos Bancarios y Financieras </t>
    </r>
    <r>
      <rPr>
        <i/>
        <sz val="8"/>
        <rFont val="Arial"/>
        <family val="2"/>
      </rPr>
      <t xml:space="preserve"> </t>
    </r>
  </si>
  <si>
    <t xml:space="preserve">Diversos </t>
  </si>
  <si>
    <t xml:space="preserve">                  ESTADO DE GANANCIAS Y PERDIDAS CONSOLIDADO Y COMPARATIVO ANUAL  </t>
  </si>
  <si>
    <t xml:space="preserve">                             TERMINAL DE TRANSPORTES DE BARANQUILLA S.A.</t>
  </si>
  <si>
    <t>(Miles $) TERMINAL METROPOLITANA DE TRANSPORTES DE BARRANQUILLA S.A.</t>
  </si>
  <si>
    <t>Movimiento</t>
  </si>
  <si>
    <t>Porcentaje</t>
  </si>
  <si>
    <t>Mes Actual</t>
  </si>
  <si>
    <t>Mes Anterior</t>
  </si>
  <si>
    <t>Mes Año Ant.</t>
  </si>
  <si>
    <t>Variaciòn</t>
  </si>
  <si>
    <t>Anual</t>
  </si>
  <si>
    <t>IMTO AL PATRIMONIO $330.691000 Y SOBRE TASA $82.673.000</t>
  </si>
  <si>
    <t>TASA SEGUN DECR. 4825/2010 VIGENCIAS 2011, 2012, 2013 Y 2014 DE LA SIGUIENTE MANERA</t>
  </si>
  <si>
    <t>NOTA: EN EL PASIVO SE REGISTRO EL VALOR TOTAL DEL IMPTO AL PATRIMONIO LEY 1370/2009 Y LA SOBRE</t>
  </si>
  <si>
    <t>Dividendos y Participa Decretadas</t>
  </si>
  <si>
    <t xml:space="preserve">Provision para Contingencias </t>
  </si>
  <si>
    <t>RETENCIONES E IMPUESTOS</t>
  </si>
  <si>
    <t>DIFERIDOS</t>
  </si>
  <si>
    <t>NOTA: LA LEY 1370/2009 LOS CONTRIBUYENTES PODRAN IMPUTAR EL IMTO AL PATRIMONIO</t>
  </si>
  <si>
    <t xml:space="preserve">CONTRA LA CUENTA DE REVALORIZACION DEL PATRIMONIO SIN AFECTAR LOS RESULTADOS DEL </t>
  </si>
  <si>
    <t>EJERCICIO PARA TAL EFECTO SE PODRA IMPUTAR ANUALMENTE EL VR DEL IMTO</t>
  </si>
  <si>
    <t>OTROS ACTIVOS</t>
  </si>
  <si>
    <t>NOTA: LA ADQUISICION DE LOS SOTFWARE DEL CONTROL EN LA PUERTA 8</t>
  </si>
  <si>
    <t>No 1-1</t>
  </si>
  <si>
    <t xml:space="preserve">                    INFORME A JUNTA DIRECTIVA                                               No 1-3</t>
  </si>
  <si>
    <t>Obligaciones Laborales y Provisiones</t>
  </si>
  <si>
    <t xml:space="preserve">                                            INFORME A JUNTA DIRECTIVA </t>
  </si>
  <si>
    <t xml:space="preserve">                                                 INFORME A JUNTA DIRECTIVA                                              No 1-2</t>
  </si>
  <si>
    <t>JULIO</t>
  </si>
  <si>
    <t>JULIO 2011</t>
  </si>
  <si>
    <t>ACUMULADO 2012</t>
  </si>
  <si>
    <t>mat y sumis</t>
  </si>
  <si>
    <t>manten y repar</t>
  </si>
  <si>
    <t>serv publ</t>
  </si>
  <si>
    <t>coop,afili, legal</t>
  </si>
  <si>
    <t>transpor</t>
  </si>
  <si>
    <t>depre y amor</t>
  </si>
  <si>
    <t>cont. renta</t>
  </si>
  <si>
    <t>OTROS GASTOS ESTA EL PAGO DE LOS JUEGOS, SEGUROS, ARRIENDO, COMBUSTIBLES, CELEBRACION DE LA VIRGEN DEL CARMEN</t>
  </si>
  <si>
    <t>LA UTILIDAD ADICIONADA AL PRESUPUESTO FUE POR $226.384.000</t>
  </si>
  <si>
    <t xml:space="preserve">                 CONTABLE   NOVIEMBRE                                                                                          PRESUPUESTAL NOVIEMBRE</t>
  </si>
  <si>
    <t>Ejecut.Novi 2012</t>
  </si>
  <si>
    <t>Ejecut. Novi 2011</t>
  </si>
  <si>
    <t>NOVIEMBRE</t>
  </si>
  <si>
    <t>NOVIEMBRE 2012</t>
  </si>
  <si>
    <t>NOVIEMBRE 2011</t>
  </si>
  <si>
    <t>S.P NOV 2011</t>
  </si>
  <si>
    <t>Pafis NOV 2011</t>
  </si>
  <si>
    <t>OT PE NO 2011</t>
  </si>
  <si>
    <t>Ot gas NV2011</t>
  </si>
  <si>
    <t>S.P Nov 2012</t>
  </si>
  <si>
    <t>Pafis Nov 2012</t>
  </si>
  <si>
    <t>OT PE Nv 2012</t>
  </si>
  <si>
    <t>Ot gas Nv2012</t>
  </si>
  <si>
    <t>LA PROVISION DEL IMPUESTO DE RENTA PARA LA VIGENCIA ES DE $255.982.240 Y LAS CONTINGENCIAS $165.000.000</t>
  </si>
  <si>
    <t>SE ESTA REALIZANDO LA DEPURACION DE SALDOS CONTABLES VIGENCIAS ANTERIORES POR VALOR DE $64.908.177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</si>
</sst>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(&quot;$&quot;* #,##0.00_);_(&quot;$&quot;* \(#,##0.00\);_(&quot;$&quot;* &quot;-&quot;??_);_(@_)"/>
    <numFmt numFmtId="197" formatCode="#,###,"/>
    <numFmt numFmtId="198" formatCode="#,##0.000"/>
    <numFmt numFmtId="199" formatCode="mmmmm"/>
    <numFmt numFmtId="200" formatCode="\ "/>
    <numFmt numFmtId="201" formatCode="_ * #,##0_ ;_ * \-#,##0_ ;_ * &quot;-&quot;??_ ;_ @_ "/>
    <numFmt numFmtId="202" formatCode="_(&quot;  &quot;* #,##0_);_(&quot;  &quot;* \(#,##0\);_(&quot;  &quot;* &quot;-&quot;??_);_(@_)"/>
    <numFmt numFmtId="203" formatCode="_-* #,##0.000\ &quot;pta&quot;_-;\-* #,##0.000\ &quot;pta&quot;_-;_-* &quot;-&quot;??\ &quot;pta&quot;_-;_-@_-"/>
    <numFmt numFmtId="204" formatCode="_-* #,##0.000\ _p_t_a_-;\-* #,##0.000\ _p_t_a_-;_-* &quot;-&quot;??\ _p_t_a_-;_-@_-"/>
    <numFmt numFmtId="205" formatCode="_-* #,##0.0\ _p_t_a_-;\-* #,##0.0\ _p_t_a_-;_-* &quot;-&quot;??\ _p_t_a_-;_-@_-"/>
    <numFmt numFmtId="206" formatCode="_-* #,##0\ _p_t_a_-;\-* #,##0\ _p_t_a_-;_-* &quot;-&quot;??\ _p_t_a_-;_-@_-"/>
    <numFmt numFmtId="207" formatCode="[$-240A]dddd\,\ dd&quot; de &quot;mmmm&quot; de &quot;yyyy"/>
    <numFmt numFmtId="208" formatCode="[$-240A]hh:mm:ss\ AM/PM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10"/>
      <color indexed="17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17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3" fontId="0" fillId="0" borderId="0" xfId="54" applyNumberFormat="1" applyFont="1">
      <alignment/>
      <protection/>
    </xf>
    <xf numFmtId="0" fontId="0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Border="1">
      <alignment/>
      <protection/>
    </xf>
    <xf numFmtId="0" fontId="4" fillId="0" borderId="0" xfId="54" applyFont="1" applyBorder="1" applyAlignment="1">
      <alignment horizontal="centerContinuous"/>
      <protection/>
    </xf>
    <xf numFmtId="0" fontId="5" fillId="0" borderId="0" xfId="54" applyFont="1" applyBorder="1" applyAlignment="1">
      <alignment horizontal="centerContinuous"/>
      <protection/>
    </xf>
    <xf numFmtId="0" fontId="0" fillId="0" borderId="0" xfId="0" applyFont="1" applyAlignment="1">
      <alignment/>
    </xf>
    <xf numFmtId="197" fontId="5" fillId="0" borderId="10" xfId="54" applyNumberFormat="1" applyFont="1" applyBorder="1">
      <alignment/>
      <protection/>
    </xf>
    <xf numFmtId="9" fontId="5" fillId="0" borderId="10" xfId="54" applyNumberFormat="1" applyFont="1" applyBorder="1">
      <alignment/>
      <protection/>
    </xf>
    <xf numFmtId="198" fontId="0" fillId="0" borderId="0" xfId="54" applyNumberFormat="1" applyFont="1">
      <alignment/>
      <protection/>
    </xf>
    <xf numFmtId="0" fontId="1" fillId="0" borderId="0" xfId="54" applyFont="1">
      <alignment/>
      <protection/>
    </xf>
    <xf numFmtId="3" fontId="1" fillId="0" borderId="0" xfId="54" applyNumberFormat="1" applyFont="1">
      <alignment/>
      <protection/>
    </xf>
    <xf numFmtId="1" fontId="1" fillId="0" borderId="0" xfId="54" applyNumberFormat="1" applyFont="1">
      <alignment/>
      <protection/>
    </xf>
    <xf numFmtId="3" fontId="5" fillId="0" borderId="0" xfId="54" applyNumberFormat="1" applyFont="1">
      <alignment/>
      <protection/>
    </xf>
    <xf numFmtId="1" fontId="4" fillId="0" borderId="0" xfId="54" applyNumberFormat="1" applyFont="1">
      <alignment/>
      <protection/>
    </xf>
    <xf numFmtId="197" fontId="5" fillId="0" borderId="0" xfId="54" applyNumberFormat="1" applyFont="1">
      <alignment/>
      <protection/>
    </xf>
    <xf numFmtId="0" fontId="5" fillId="0" borderId="0" xfId="54" applyFont="1" applyAlignment="1">
      <alignment horizontal="center"/>
      <protection/>
    </xf>
    <xf numFmtId="0" fontId="3" fillId="0" borderId="0" xfId="54" applyFont="1" applyAlignment="1" quotePrefix="1">
      <alignment horizontal="left"/>
      <protection/>
    </xf>
    <xf numFmtId="0" fontId="4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11" fillId="0" borderId="0" xfId="54" applyFont="1" applyBorder="1">
      <alignment/>
      <protection/>
    </xf>
    <xf numFmtId="3" fontId="11" fillId="0" borderId="0" xfId="54" applyNumberFormat="1" applyFont="1" applyBorder="1">
      <alignment/>
      <protection/>
    </xf>
    <xf numFmtId="3" fontId="12" fillId="0" borderId="11" xfId="54" applyNumberFormat="1" applyFont="1" applyBorder="1" applyAlignment="1">
      <alignment horizontal="center"/>
      <protection/>
    </xf>
    <xf numFmtId="1" fontId="13" fillId="0" borderId="12" xfId="50" applyNumberFormat="1" applyFont="1" applyBorder="1" applyAlignment="1">
      <alignment horizontal="centerContinuous"/>
    </xf>
    <xf numFmtId="0" fontId="3" fillId="0" borderId="0" xfId="54" applyFont="1" applyAlignment="1">
      <alignment horizontal="center"/>
      <protection/>
    </xf>
    <xf numFmtId="1" fontId="11" fillId="0" borderId="0" xfId="50" applyNumberFormat="1" applyFont="1" applyBorder="1" applyAlignment="1">
      <alignment horizontal="centerContinuous"/>
    </xf>
    <xf numFmtId="1" fontId="13" fillId="0" borderId="13" xfId="50" applyNumberFormat="1" applyFont="1" applyBorder="1" applyAlignment="1">
      <alignment horizontal="centerContinuous"/>
    </xf>
    <xf numFmtId="3" fontId="12" fillId="0" borderId="14" xfId="54" applyNumberFormat="1" applyFont="1" applyBorder="1">
      <alignment/>
      <protection/>
    </xf>
    <xf numFmtId="1" fontId="3" fillId="0" borderId="0" xfId="50" applyNumberFormat="1" applyFont="1" applyBorder="1" applyAlignment="1">
      <alignment horizontal="centerContinuous"/>
    </xf>
    <xf numFmtId="0" fontId="9" fillId="0" borderId="0" xfId="54" applyFont="1">
      <alignment/>
      <protection/>
    </xf>
    <xf numFmtId="0" fontId="14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1" fontId="13" fillId="0" borderId="0" xfId="50" applyNumberFormat="1" applyFont="1" applyAlignment="1">
      <alignment horizontal="centerContinuous"/>
    </xf>
    <xf numFmtId="0" fontId="11" fillId="0" borderId="0" xfId="54" applyFont="1" applyBorder="1" applyAlignment="1">
      <alignment horizontal="centerContinuous"/>
      <protection/>
    </xf>
    <xf numFmtId="3" fontId="11" fillId="0" borderId="0" xfId="54" applyNumberFormat="1" applyFont="1" applyBorder="1" applyAlignment="1">
      <alignment horizontal="centerContinuous"/>
      <protection/>
    </xf>
    <xf numFmtId="0" fontId="3" fillId="0" borderId="0" xfId="54" applyFont="1" applyBorder="1" applyAlignment="1">
      <alignment horizontal="center"/>
      <protection/>
    </xf>
    <xf numFmtId="3" fontId="3" fillId="0" borderId="0" xfId="54" applyNumberFormat="1" applyFont="1" applyBorder="1" applyAlignment="1">
      <alignment horizontal="center"/>
      <protection/>
    </xf>
    <xf numFmtId="3" fontId="12" fillId="0" borderId="15" xfId="54" applyNumberFormat="1" applyFont="1" applyBorder="1" applyAlignment="1">
      <alignment horizontal="center"/>
      <protection/>
    </xf>
    <xf numFmtId="1" fontId="13" fillId="0" borderId="12" xfId="50" applyNumberFormat="1" applyFont="1" applyFill="1" applyBorder="1" applyAlignment="1">
      <alignment horizontal="centerContinuous"/>
    </xf>
    <xf numFmtId="0" fontId="14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17" fontId="16" fillId="0" borderId="0" xfId="54" applyNumberFormat="1" applyFont="1" applyAlignment="1">
      <alignment horizontal="center"/>
      <protection/>
    </xf>
    <xf numFmtId="3" fontId="14" fillId="0" borderId="0" xfId="54" applyNumberFormat="1" applyFont="1" applyBorder="1">
      <alignment/>
      <protection/>
    </xf>
    <xf numFmtId="0" fontId="1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17" fillId="0" borderId="0" xfId="54" applyFont="1" applyBorder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7" fontId="16" fillId="0" borderId="0" xfId="54" applyNumberFormat="1" applyFont="1" applyBorder="1" applyAlignment="1">
      <alignment horizontal="center"/>
      <protection/>
    </xf>
    <xf numFmtId="17" fontId="19" fillId="0" borderId="0" xfId="54" applyNumberFormat="1" applyFont="1" applyBorder="1" applyAlignment="1">
      <alignment horizontal="center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0" applyFont="1" applyAlignment="1">
      <alignment/>
    </xf>
    <xf numFmtId="9" fontId="0" fillId="0" borderId="0" xfId="56" applyFont="1" applyAlignment="1">
      <alignment/>
    </xf>
    <xf numFmtId="197" fontId="21" fillId="0" borderId="10" xfId="54" applyNumberFormat="1" applyFont="1" applyBorder="1">
      <alignment/>
      <protection/>
    </xf>
    <xf numFmtId="0" fontId="4" fillId="0" borderId="16" xfId="54" applyFont="1" applyBorder="1" applyAlignment="1">
      <alignment horizontal="centerContinuous"/>
      <protection/>
    </xf>
    <xf numFmtId="0" fontId="5" fillId="0" borderId="16" xfId="54" applyFont="1" applyBorder="1" applyAlignment="1">
      <alignment horizontal="centerContinuous"/>
      <protection/>
    </xf>
    <xf numFmtId="0" fontId="6" fillId="0" borderId="17" xfId="54" applyFont="1" applyBorder="1" applyAlignment="1">
      <alignment horizontal="centerContinuous"/>
      <protection/>
    </xf>
    <xf numFmtId="197" fontId="4" fillId="0" borderId="0" xfId="54" applyNumberFormat="1" applyFont="1" applyBorder="1">
      <alignment/>
      <protection/>
    </xf>
    <xf numFmtId="0" fontId="5" fillId="0" borderId="18" xfId="54" applyFont="1" applyBorder="1" applyAlignment="1">
      <alignment horizontal="centerContinuous"/>
      <protection/>
    </xf>
    <xf numFmtId="0" fontId="5" fillId="0" borderId="19" xfId="54" applyFont="1" applyBorder="1" applyAlignment="1">
      <alignment horizontal="centerContinuous"/>
      <protection/>
    </xf>
    <xf numFmtId="0" fontId="4" fillId="0" borderId="20" xfId="54" applyFont="1" applyBorder="1" applyAlignment="1">
      <alignment horizontal="center"/>
      <protection/>
    </xf>
    <xf numFmtId="0" fontId="5" fillId="0" borderId="21" xfId="54" applyFont="1" applyBorder="1">
      <alignment/>
      <protection/>
    </xf>
    <xf numFmtId="0" fontId="5" fillId="0" borderId="0" xfId="54" applyFont="1" applyBorder="1">
      <alignment/>
      <protection/>
    </xf>
    <xf numFmtId="0" fontId="4" fillId="0" borderId="22" xfId="54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9" fontId="5" fillId="0" borderId="23" xfId="54" applyNumberFormat="1" applyFont="1" applyBorder="1" applyAlignment="1">
      <alignment horizontal="center"/>
      <protection/>
    </xf>
    <xf numFmtId="9" fontId="5" fillId="0" borderId="24" xfId="54" applyNumberFormat="1" applyFont="1" applyBorder="1" applyAlignment="1">
      <alignment horizontal="center"/>
      <protection/>
    </xf>
    <xf numFmtId="9" fontId="5" fillId="0" borderId="25" xfId="54" applyNumberFormat="1" applyFont="1" applyBorder="1" applyAlignment="1">
      <alignment horizontal="center"/>
      <protection/>
    </xf>
    <xf numFmtId="9" fontId="4" fillId="0" borderId="26" xfId="54" applyNumberFormat="1" applyFont="1" applyBorder="1" applyAlignment="1">
      <alignment horizontal="center"/>
      <protection/>
    </xf>
    <xf numFmtId="9" fontId="4" fillId="0" borderId="27" xfId="54" applyNumberFormat="1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9" fontId="5" fillId="0" borderId="0" xfId="54" applyNumberFormat="1" applyFont="1" applyBorder="1" applyAlignment="1">
      <alignment horizontal="center"/>
      <protection/>
    </xf>
    <xf numFmtId="9" fontId="4" fillId="0" borderId="0" xfId="54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197" fontId="5" fillId="0" borderId="29" xfId="54" applyNumberFormat="1" applyFont="1" applyBorder="1" applyAlignment="1">
      <alignment horizontal="center"/>
      <protection/>
    </xf>
    <xf numFmtId="197" fontId="5" fillId="0" borderId="30" xfId="54" applyNumberFormat="1" applyFont="1" applyBorder="1" applyAlignment="1">
      <alignment horizontal="center"/>
      <protection/>
    </xf>
    <xf numFmtId="197" fontId="5" fillId="0" borderId="31" xfId="54" applyNumberFormat="1" applyFont="1" applyBorder="1" applyAlignment="1">
      <alignment horizontal="center"/>
      <protection/>
    </xf>
    <xf numFmtId="197" fontId="4" fillId="0" borderId="32" xfId="54" applyNumberFormat="1" applyFont="1" applyBorder="1" applyAlignment="1">
      <alignment horizontal="center"/>
      <protection/>
    </xf>
    <xf numFmtId="197" fontId="4" fillId="0" borderId="33" xfId="54" applyNumberFormat="1" applyFont="1" applyBorder="1" applyAlignment="1">
      <alignment horizontal="center"/>
      <protection/>
    </xf>
    <xf numFmtId="0" fontId="4" fillId="0" borderId="34" xfId="54" applyFont="1" applyBorder="1" applyAlignment="1">
      <alignment horizontal="centerContinuous"/>
      <protection/>
    </xf>
    <xf numFmtId="0" fontId="4" fillId="0" borderId="10" xfId="54" applyFont="1" applyBorder="1" applyAlignment="1">
      <alignment horizontal="center"/>
      <protection/>
    </xf>
    <xf numFmtId="186" fontId="4" fillId="0" borderId="10" xfId="51" applyFont="1" applyBorder="1" applyAlignment="1">
      <alignment horizontal="center"/>
    </xf>
    <xf numFmtId="0" fontId="4" fillId="0" borderId="35" xfId="54" applyFont="1" applyBorder="1" applyAlignment="1">
      <alignment horizontal="center"/>
      <protection/>
    </xf>
    <xf numFmtId="0" fontId="4" fillId="0" borderId="36" xfId="54" applyFont="1" applyBorder="1">
      <alignment/>
      <protection/>
    </xf>
    <xf numFmtId="0" fontId="20" fillId="0" borderId="10" xfId="54" applyFont="1" applyBorder="1" applyAlignment="1">
      <alignment horizontal="center"/>
      <protection/>
    </xf>
    <xf numFmtId="0" fontId="8" fillId="0" borderId="36" xfId="54" applyFont="1" applyBorder="1" applyAlignment="1">
      <alignment horizontal="center"/>
      <protection/>
    </xf>
    <xf numFmtId="0" fontId="5" fillId="0" borderId="10" xfId="54" applyFont="1" applyBorder="1">
      <alignment/>
      <protection/>
    </xf>
    <xf numFmtId="0" fontId="23" fillId="0" borderId="10" xfId="54" applyFont="1" applyBorder="1">
      <alignment/>
      <protection/>
    </xf>
    <xf numFmtId="0" fontId="23" fillId="0" borderId="35" xfId="54" applyFont="1" applyBorder="1">
      <alignment/>
      <protection/>
    </xf>
    <xf numFmtId="0" fontId="5" fillId="0" borderId="36" xfId="54" applyFont="1" applyBorder="1">
      <alignment/>
      <protection/>
    </xf>
    <xf numFmtId="9" fontId="5" fillId="0" borderId="35" xfId="54" applyNumberFormat="1" applyFont="1" applyBorder="1" applyAlignment="1">
      <alignment horizontal="center"/>
      <protection/>
    </xf>
    <xf numFmtId="197" fontId="4" fillId="0" borderId="10" xfId="54" applyNumberFormat="1" applyFont="1" applyBorder="1">
      <alignment/>
      <protection/>
    </xf>
    <xf numFmtId="9" fontId="4" fillId="0" borderId="35" xfId="54" applyNumberFormat="1" applyFont="1" applyBorder="1" applyAlignment="1">
      <alignment horizontal="center"/>
      <protection/>
    </xf>
    <xf numFmtId="0" fontId="4" fillId="0" borderId="36" xfId="54" applyFont="1" applyBorder="1" applyAlignment="1">
      <alignment horizontal="center"/>
      <protection/>
    </xf>
    <xf numFmtId="3" fontId="4" fillId="0" borderId="10" xfId="54" applyNumberFormat="1" applyFont="1" applyBorder="1">
      <alignment/>
      <protection/>
    </xf>
    <xf numFmtId="0" fontId="4" fillId="0" borderId="37" xfId="54" applyFont="1" applyBorder="1" applyAlignment="1">
      <alignment horizontal="left"/>
      <protection/>
    </xf>
    <xf numFmtId="197" fontId="4" fillId="0" borderId="38" xfId="54" applyNumberFormat="1" applyFont="1" applyBorder="1">
      <alignment/>
      <protection/>
    </xf>
    <xf numFmtId="9" fontId="4" fillId="0" borderId="39" xfId="54" applyNumberFormat="1" applyFont="1" applyBorder="1" applyAlignment="1">
      <alignment horizontal="center"/>
      <protection/>
    </xf>
    <xf numFmtId="0" fontId="4" fillId="0" borderId="40" xfId="54" applyFont="1" applyBorder="1" applyAlignment="1">
      <alignment horizontal="centerContinuous"/>
      <protection/>
    </xf>
    <xf numFmtId="0" fontId="4" fillId="0" borderId="41" xfId="54" applyFont="1" applyBorder="1" applyAlignment="1">
      <alignment horizontal="left"/>
      <protection/>
    </xf>
    <xf numFmtId="0" fontId="4" fillId="0" borderId="42" xfId="54" applyFont="1" applyBorder="1" applyAlignment="1">
      <alignment horizontal="centerContinuous"/>
      <protection/>
    </xf>
    <xf numFmtId="0" fontId="4" fillId="0" borderId="43" xfId="54" applyFont="1" applyBorder="1" applyAlignment="1">
      <alignment horizontal="centerContinuous"/>
      <protection/>
    </xf>
    <xf numFmtId="0" fontId="4" fillId="0" borderId="44" xfId="54" applyFont="1" applyBorder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48" xfId="54" applyFont="1" applyBorder="1" applyAlignment="1">
      <alignment horizontal="center"/>
      <protection/>
    </xf>
    <xf numFmtId="0" fontId="5" fillId="0" borderId="35" xfId="54" applyFont="1" applyBorder="1">
      <alignment/>
      <protection/>
    </xf>
    <xf numFmtId="197" fontId="5" fillId="0" borderId="36" xfId="54" applyNumberFormat="1" applyFont="1" applyBorder="1">
      <alignment/>
      <protection/>
    </xf>
    <xf numFmtId="197" fontId="4" fillId="0" borderId="36" xfId="54" applyNumberFormat="1" applyFont="1" applyBorder="1">
      <alignment/>
      <protection/>
    </xf>
    <xf numFmtId="9" fontId="4" fillId="0" borderId="10" xfId="54" applyNumberFormat="1" applyFont="1" applyBorder="1">
      <alignment/>
      <protection/>
    </xf>
    <xf numFmtId="197" fontId="4" fillId="0" borderId="37" xfId="54" applyNumberFormat="1" applyFont="1" applyBorder="1">
      <alignment/>
      <protection/>
    </xf>
    <xf numFmtId="9" fontId="4" fillId="0" borderId="38" xfId="54" applyNumberFormat="1" applyFont="1" applyBorder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9" fontId="4" fillId="0" borderId="51" xfId="54" applyNumberFormat="1" applyFont="1" applyBorder="1" applyAlignment="1">
      <alignment horizontal="center"/>
      <protection/>
    </xf>
    <xf numFmtId="9" fontId="4" fillId="0" borderId="52" xfId="54" applyNumberFormat="1" applyFont="1" applyBorder="1" applyAlignment="1">
      <alignment horizontal="center"/>
      <protection/>
    </xf>
    <xf numFmtId="201" fontId="4" fillId="0" borderId="0" xfId="48" applyNumberFormat="1" applyFont="1" applyBorder="1" applyAlignment="1">
      <alignment/>
    </xf>
    <xf numFmtId="187" fontId="4" fillId="0" borderId="0" xfId="48" applyFont="1" applyBorder="1" applyAlignment="1">
      <alignment/>
    </xf>
    <xf numFmtId="0" fontId="4" fillId="0" borderId="0" xfId="54" applyFont="1" applyBorder="1">
      <alignment/>
      <protection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01" fontId="3" fillId="0" borderId="0" xfId="0" applyNumberFormat="1" applyFont="1" applyAlignment="1">
      <alignment/>
    </xf>
    <xf numFmtId="0" fontId="3" fillId="0" borderId="0" xfId="0" applyFont="1" applyAlignment="1">
      <alignment/>
    </xf>
    <xf numFmtId="201" fontId="4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7" fontId="1" fillId="0" borderId="10" xfId="48" applyFont="1" applyBorder="1" applyAlignment="1">
      <alignment/>
    </xf>
    <xf numFmtId="171" fontId="1" fillId="0" borderId="10" xfId="48" applyNumberFormat="1" applyFont="1" applyBorder="1" applyAlignment="1">
      <alignment/>
    </xf>
    <xf numFmtId="0" fontId="0" fillId="33" borderId="36" xfId="0" applyFill="1" applyBorder="1" applyAlignment="1">
      <alignment/>
    </xf>
    <xf numFmtId="0" fontId="1" fillId="33" borderId="36" xfId="0" applyFont="1" applyFill="1" applyBorder="1" applyAlignment="1">
      <alignment/>
    </xf>
    <xf numFmtId="0" fontId="0" fillId="0" borderId="36" xfId="0" applyBorder="1" applyAlignment="1">
      <alignment/>
    </xf>
    <xf numFmtId="187" fontId="0" fillId="0" borderId="35" xfId="48" applyBorder="1" applyAlignment="1">
      <alignment/>
    </xf>
    <xf numFmtId="0" fontId="0" fillId="0" borderId="36" xfId="0" applyBorder="1" applyAlignment="1">
      <alignment horizontal="left"/>
    </xf>
    <xf numFmtId="0" fontId="1" fillId="0" borderId="36" xfId="0" applyFont="1" applyBorder="1" applyAlignment="1">
      <alignment/>
    </xf>
    <xf numFmtId="187" fontId="1" fillId="0" borderId="35" xfId="48" applyFont="1" applyBorder="1" applyAlignment="1">
      <alignment/>
    </xf>
    <xf numFmtId="0" fontId="0" fillId="33" borderId="53" xfId="0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48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4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9" fontId="0" fillId="0" borderId="0" xfId="56" applyFont="1" applyBorder="1" applyAlignment="1">
      <alignment horizontal="centerContinuous"/>
    </xf>
    <xf numFmtId="0" fontId="0" fillId="34" borderId="28" xfId="54" applyFont="1" applyFill="1" applyBorder="1">
      <alignment/>
      <protection/>
    </xf>
    <xf numFmtId="0" fontId="1" fillId="34" borderId="28" xfId="54" applyFont="1" applyFill="1" applyBorder="1" applyAlignment="1">
      <alignment horizontal="center"/>
      <protection/>
    </xf>
    <xf numFmtId="9" fontId="1" fillId="34" borderId="28" xfId="56" applyFont="1" applyFill="1" applyBorder="1" applyAlignment="1">
      <alignment horizontal="center"/>
    </xf>
    <xf numFmtId="0" fontId="1" fillId="34" borderId="55" xfId="54" applyFont="1" applyFill="1" applyBorder="1" applyAlignment="1">
      <alignment horizontal="center"/>
      <protection/>
    </xf>
    <xf numFmtId="0" fontId="25" fillId="34" borderId="56" xfId="54" applyFont="1" applyFill="1" applyBorder="1" applyAlignment="1">
      <alignment horizontal="center"/>
      <protection/>
    </xf>
    <xf numFmtId="0" fontId="25" fillId="34" borderId="40" xfId="54" applyFont="1" applyFill="1" applyBorder="1" applyAlignment="1">
      <alignment horizontal="center"/>
      <protection/>
    </xf>
    <xf numFmtId="0" fontId="25" fillId="34" borderId="41" xfId="54" applyFont="1" applyFill="1" applyBorder="1" applyAlignment="1">
      <alignment horizontal="center"/>
      <protection/>
    </xf>
    <xf numFmtId="9" fontId="1" fillId="34" borderId="57" xfId="56" applyFont="1" applyFill="1" applyBorder="1" applyAlignment="1">
      <alignment horizontal="center"/>
    </xf>
    <xf numFmtId="0" fontId="1" fillId="34" borderId="58" xfId="54" applyFont="1" applyFill="1" applyBorder="1" applyAlignment="1">
      <alignment/>
      <protection/>
    </xf>
    <xf numFmtId="199" fontId="1" fillId="34" borderId="59" xfId="54" applyNumberFormat="1" applyFont="1" applyFill="1" applyBorder="1" applyAlignment="1">
      <alignment horizontal="center"/>
      <protection/>
    </xf>
    <xf numFmtId="199" fontId="1" fillId="34" borderId="60" xfId="54" applyNumberFormat="1" applyFont="1" applyFill="1" applyBorder="1" applyAlignment="1">
      <alignment horizontal="center"/>
      <protection/>
    </xf>
    <xf numFmtId="9" fontId="1" fillId="34" borderId="61" xfId="56" applyFont="1" applyFill="1" applyBorder="1" applyAlignment="1">
      <alignment horizontal="center"/>
    </xf>
    <xf numFmtId="0" fontId="1" fillId="35" borderId="36" xfId="54" applyFont="1" applyFill="1" applyBorder="1" applyAlignment="1">
      <alignment horizontal="center"/>
      <protection/>
    </xf>
    <xf numFmtId="0" fontId="0" fillId="0" borderId="62" xfId="54" applyFont="1" applyBorder="1">
      <alignment/>
      <protection/>
    </xf>
    <xf numFmtId="0" fontId="0" fillId="0" borderId="48" xfId="54" applyFont="1" applyBorder="1">
      <alignment/>
      <protection/>
    </xf>
    <xf numFmtId="9" fontId="0" fillId="0" borderId="54" xfId="56" applyFont="1" applyBorder="1" applyAlignment="1">
      <alignment/>
    </xf>
    <xf numFmtId="0" fontId="1" fillId="35" borderId="36" xfId="54" applyFont="1" applyFill="1" applyBorder="1" applyAlignment="1">
      <alignment/>
      <protection/>
    </xf>
    <xf numFmtId="9" fontId="5" fillId="0" borderId="63" xfId="56" applyFont="1" applyBorder="1" applyAlignment="1">
      <alignment horizontal="center"/>
    </xf>
    <xf numFmtId="197" fontId="0" fillId="0" borderId="64" xfId="0" applyNumberFormat="1" applyBorder="1" applyAlignment="1">
      <alignment/>
    </xf>
    <xf numFmtId="197" fontId="1" fillId="0" borderId="10" xfId="54" applyNumberFormat="1" applyFont="1" applyBorder="1">
      <alignment/>
      <protection/>
    </xf>
    <xf numFmtId="9" fontId="4" fillId="0" borderId="63" xfId="56" applyFont="1" applyBorder="1" applyAlignment="1">
      <alignment horizontal="center"/>
    </xf>
    <xf numFmtId="197" fontId="0" fillId="0" borderId="10" xfId="54" applyNumberFormat="1" applyFont="1" applyBorder="1">
      <alignment/>
      <protection/>
    </xf>
    <xf numFmtId="0" fontId="1" fillId="35" borderId="65" xfId="54" applyFont="1" applyFill="1" applyBorder="1" applyAlignment="1">
      <alignment/>
      <protection/>
    </xf>
    <xf numFmtId="9" fontId="5" fillId="0" borderId="66" xfId="56" applyFont="1" applyBorder="1" applyAlignment="1">
      <alignment horizontal="center"/>
    </xf>
    <xf numFmtId="0" fontId="1" fillId="35" borderId="67" xfId="54" applyFont="1" applyFill="1" applyBorder="1" applyAlignment="1">
      <alignment/>
      <protection/>
    </xf>
    <xf numFmtId="0" fontId="1" fillId="35" borderId="68" xfId="54" applyFont="1" applyFill="1" applyBorder="1" applyAlignment="1">
      <alignment horizontal="center"/>
      <protection/>
    </xf>
    <xf numFmtId="197" fontId="4" fillId="36" borderId="69" xfId="54" applyNumberFormat="1" applyFont="1" applyFill="1" applyBorder="1">
      <alignment/>
      <protection/>
    </xf>
    <xf numFmtId="9" fontId="4" fillId="0" borderId="70" xfId="56" applyFont="1" applyBorder="1" applyAlignment="1">
      <alignment horizontal="center"/>
    </xf>
    <xf numFmtId="0" fontId="1" fillId="35" borderId="56" xfId="54" applyFont="1" applyFill="1" applyBorder="1" applyAlignment="1">
      <alignment horizontal="center"/>
      <protection/>
    </xf>
    <xf numFmtId="0" fontId="5" fillId="0" borderId="23" xfId="54" applyFont="1" applyBorder="1">
      <alignment/>
      <protection/>
    </xf>
    <xf numFmtId="9" fontId="5" fillId="0" borderId="71" xfId="56" applyFont="1" applyBorder="1" applyAlignment="1">
      <alignment horizontal="center"/>
    </xf>
    <xf numFmtId="197" fontId="4" fillId="0" borderId="69" xfId="54" applyNumberFormat="1" applyFont="1" applyBorder="1">
      <alignment/>
      <protection/>
    </xf>
    <xf numFmtId="197" fontId="5" fillId="0" borderId="72" xfId="54" applyNumberFormat="1" applyFont="1" applyBorder="1">
      <alignment/>
      <protection/>
    </xf>
    <xf numFmtId="197" fontId="5" fillId="0" borderId="73" xfId="54" applyNumberFormat="1" applyFont="1" applyBorder="1">
      <alignment/>
      <protection/>
    </xf>
    <xf numFmtId="0" fontId="1" fillId="35" borderId="74" xfId="54" applyFont="1" applyFill="1" applyBorder="1" applyAlignment="1">
      <alignment horizontal="center"/>
      <protection/>
    </xf>
    <xf numFmtId="0" fontId="1" fillId="35" borderId="74" xfId="54" applyFont="1" applyFill="1" applyBorder="1" applyAlignment="1">
      <alignment/>
      <protection/>
    </xf>
    <xf numFmtId="3" fontId="1" fillId="0" borderId="75" xfId="54" applyNumberFormat="1" applyFont="1" applyBorder="1">
      <alignment/>
      <protection/>
    </xf>
    <xf numFmtId="0" fontId="1" fillId="35" borderId="58" xfId="54" applyFont="1" applyFill="1" applyBorder="1" applyAlignment="1">
      <alignment/>
      <protection/>
    </xf>
    <xf numFmtId="3" fontId="4" fillId="0" borderId="51" xfId="54" applyNumberFormat="1" applyFont="1" applyFill="1" applyBorder="1">
      <alignment/>
      <protection/>
    </xf>
    <xf numFmtId="9" fontId="4" fillId="0" borderId="52" xfId="56" applyFont="1" applyBorder="1" applyAlignment="1">
      <alignment/>
    </xf>
    <xf numFmtId="49" fontId="1" fillId="34" borderId="67" xfId="54" applyNumberFormat="1" applyFont="1" applyFill="1" applyBorder="1" applyAlignment="1">
      <alignment horizontal="center"/>
      <protection/>
    </xf>
    <xf numFmtId="0" fontId="1" fillId="0" borderId="45" xfId="0" applyFont="1" applyBorder="1" applyAlignment="1">
      <alignment/>
    </xf>
    <xf numFmtId="187" fontId="0" fillId="0" borderId="10" xfId="48" applyFont="1" applyBorder="1" applyAlignment="1">
      <alignment/>
    </xf>
    <xf numFmtId="171" fontId="0" fillId="0" borderId="10" xfId="48" applyNumberFormat="1" applyFont="1" applyBorder="1" applyAlignment="1">
      <alignment/>
    </xf>
    <xf numFmtId="201" fontId="0" fillId="0" borderId="10" xfId="48" applyNumberFormat="1" applyFont="1" applyBorder="1" applyAlignment="1">
      <alignment/>
    </xf>
    <xf numFmtId="197" fontId="0" fillId="0" borderId="10" xfId="54" applyNumberFormat="1" applyFont="1" applyFill="1" applyBorder="1">
      <alignment/>
      <protection/>
    </xf>
    <xf numFmtId="197" fontId="1" fillId="0" borderId="10" xfId="54" applyNumberFormat="1" applyFont="1" applyFill="1" applyBorder="1">
      <alignment/>
      <protection/>
    </xf>
    <xf numFmtId="0" fontId="1" fillId="35" borderId="0" xfId="54" applyFont="1" applyFill="1" applyBorder="1" applyAlignment="1">
      <alignment/>
      <protection/>
    </xf>
    <xf numFmtId="3" fontId="4" fillId="0" borderId="0" xfId="54" applyNumberFormat="1" applyFont="1" applyFill="1" applyBorder="1">
      <alignment/>
      <protection/>
    </xf>
    <xf numFmtId="9" fontId="4" fillId="0" borderId="0" xfId="56" applyFont="1" applyBorder="1" applyAlignment="1">
      <alignment/>
    </xf>
    <xf numFmtId="0" fontId="27" fillId="0" borderId="0" xfId="0" applyFont="1" applyBorder="1" applyAlignment="1">
      <alignment/>
    </xf>
    <xf numFmtId="197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9" fontId="26" fillId="0" borderId="0" xfId="56" applyFont="1" applyAlignment="1">
      <alignment/>
    </xf>
    <xf numFmtId="206" fontId="14" fillId="0" borderId="0" xfId="48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54" applyNumberFormat="1" applyFont="1" applyBorder="1" applyAlignment="1">
      <alignment horizontal="center"/>
      <protection/>
    </xf>
    <xf numFmtId="3" fontId="14" fillId="0" borderId="0" xfId="0" applyNumberFormat="1" applyFont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206" fontId="14" fillId="0" borderId="0" xfId="48" applyNumberFormat="1" applyFont="1" applyAlignment="1">
      <alignment/>
    </xf>
    <xf numFmtId="3" fontId="28" fillId="0" borderId="0" xfId="0" applyNumberFormat="1" applyFont="1" applyAlignment="1">
      <alignment/>
    </xf>
    <xf numFmtId="3" fontId="14" fillId="0" borderId="76" xfId="0" applyNumberFormat="1" applyFont="1" applyFill="1" applyBorder="1" applyAlignment="1">
      <alignment/>
    </xf>
    <xf numFmtId="3" fontId="14" fillId="0" borderId="76" xfId="0" applyNumberFormat="1" applyFont="1" applyBorder="1" applyAlignment="1">
      <alignment/>
    </xf>
    <xf numFmtId="3" fontId="14" fillId="0" borderId="0" xfId="48" applyNumberFormat="1" applyFont="1" applyAlignment="1">
      <alignment/>
    </xf>
    <xf numFmtId="3" fontId="14" fillId="0" borderId="0" xfId="48" applyNumberFormat="1" applyFont="1" applyFill="1" applyAlignment="1">
      <alignment/>
    </xf>
    <xf numFmtId="3" fontId="28" fillId="0" borderId="0" xfId="48" applyNumberFormat="1" applyFont="1" applyAlignment="1">
      <alignment/>
    </xf>
    <xf numFmtId="3" fontId="14" fillId="0" borderId="76" xfId="48" applyNumberFormat="1" applyFont="1" applyBorder="1" applyAlignment="1">
      <alignment/>
    </xf>
    <xf numFmtId="3" fontId="14" fillId="0" borderId="0" xfId="48" applyNumberFormat="1" applyFont="1" applyBorder="1" applyAlignment="1">
      <alignment/>
    </xf>
    <xf numFmtId="197" fontId="1" fillId="0" borderId="36" xfId="54" applyNumberFormat="1" applyFont="1" applyBorder="1">
      <alignment/>
      <protection/>
    </xf>
    <xf numFmtId="0" fontId="4" fillId="0" borderId="10" xfId="54" applyFont="1" applyBorder="1" applyAlignment="1">
      <alignment horizontal="center"/>
      <protection/>
    </xf>
    <xf numFmtId="0" fontId="4" fillId="0" borderId="35" xfId="54" applyFont="1" applyBorder="1" applyAlignment="1">
      <alignment horizontal="center"/>
      <protection/>
    </xf>
    <xf numFmtId="0" fontId="7" fillId="0" borderId="56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4" fillId="0" borderId="40" xfId="54" applyFont="1" applyBorder="1" applyAlignment="1">
      <alignment horizontal="center"/>
      <protection/>
    </xf>
    <xf numFmtId="0" fontId="4" fillId="0" borderId="53" xfId="54" applyFont="1" applyBorder="1" applyAlignment="1">
      <alignment horizontal="center"/>
      <protection/>
    </xf>
    <xf numFmtId="0" fontId="4" fillId="0" borderId="48" xfId="54" applyFont="1" applyBorder="1" applyAlignment="1">
      <alignment horizontal="center"/>
      <protection/>
    </xf>
    <xf numFmtId="0" fontId="4" fillId="0" borderId="54" xfId="54" applyFont="1" applyBorder="1" applyAlignment="1">
      <alignment horizontal="center"/>
      <protection/>
    </xf>
    <xf numFmtId="186" fontId="4" fillId="0" borderId="10" xfId="51" applyFont="1" applyBorder="1" applyAlignment="1">
      <alignment horizontal="center"/>
    </xf>
    <xf numFmtId="0" fontId="4" fillId="0" borderId="77" xfId="54" applyFont="1" applyBorder="1" applyAlignment="1">
      <alignment horizontal="center"/>
      <protection/>
    </xf>
    <xf numFmtId="0" fontId="4" fillId="0" borderId="75" xfId="54" applyFont="1" applyBorder="1" applyAlignment="1">
      <alignment horizontal="center"/>
      <protection/>
    </xf>
    <xf numFmtId="186" fontId="4" fillId="0" borderId="36" xfId="5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4" fillId="0" borderId="0" xfId="54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4" fillId="0" borderId="0" xfId="54" applyFont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FEB96" xfId="50"/>
    <cellStyle name="Currency" xfId="51"/>
    <cellStyle name="Currency [0]" xfId="52"/>
    <cellStyle name="Neutral" xfId="53"/>
    <cellStyle name="Normal_FEB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0</xdr:col>
      <xdr:colOff>685800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6477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838200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647700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096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TEL\Mis%20documentos\OSVALDO\INFORME%20%20FINANCIEROS%20A%20GERENCIA%202006\12%20%20REPORTE%20CC%20A%20GERENCIA%20DESPUES%20DE%20CIERRE%20%20DIC%20%20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 todos 2005"/>
      <sheetName val="bal todos 04  Y 00 2004  "/>
      <sheetName val="bal 00 2005"/>
      <sheetName val="bal 01 2005 "/>
      <sheetName val="bp todos 04-05"/>
      <sheetName val="bP 00 - 04 y 05"/>
      <sheetName val="bP 00 y 01"/>
      <sheetName val="2Bal 00 y 01"/>
      <sheetName val="I  00 y 01"/>
      <sheetName val="G  00 y 01"/>
      <sheetName val="1Bal Acu"/>
      <sheetName val="I acu"/>
      <sheetName val="G  Acu"/>
      <sheetName val="Bal Bq"/>
      <sheetName val="I Bq"/>
      <sheetName val="G  Bq"/>
      <sheetName val="Bal Sol "/>
      <sheetName val="I Sol"/>
      <sheetName val="G Sol"/>
      <sheetName val="Hoja2"/>
      <sheetName val="Hoja1"/>
      <sheetName val="Egresos vs Egresos Presup"/>
      <sheetName val="Comparativo Balance"/>
      <sheetName val="Ing.vsIng.Presup"/>
      <sheetName val="Comparativo de Ingresos"/>
      <sheetName val="Comparatico de Egresos"/>
      <sheetName val="Ctas vta"/>
      <sheetName val="Ctas "/>
      <sheetName val="Ctas Gast (2)"/>
      <sheetName val="Hoja4"/>
      <sheetName val="Ctas Gast"/>
      <sheetName val="bP sol resumen "/>
      <sheetName val="Bal 00 y 01 copia"/>
      <sheetName val="I  00 y 01 copia"/>
      <sheetName val="G  00 y 01 copia"/>
      <sheetName val="Bal Acu copia"/>
      <sheetName val="I acu copia "/>
      <sheetName val="G  Acu copia"/>
      <sheetName val="Bal Bq copia"/>
      <sheetName val="I Bq copia"/>
      <sheetName val="G  Bq copia"/>
      <sheetName val="Bal Sol  copia"/>
      <sheetName val="I Sol copia"/>
      <sheetName val="G Sol copia"/>
      <sheetName val="Bal modelo"/>
      <sheetName val="I modelo"/>
      <sheetName val="G  modelo"/>
    </sheetNames>
    <sheetDataSet>
      <sheetData sheetId="11">
        <row r="23">
          <cell r="B23">
            <v>3068787</v>
          </cell>
          <cell r="D23">
            <v>2758047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1030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33.421875" style="2" customWidth="1"/>
    <col min="2" max="2" width="13.421875" style="2" customWidth="1"/>
    <col min="3" max="3" width="13.7109375" style="2" customWidth="1"/>
    <col min="4" max="4" width="3.28125" style="2" hidden="1" customWidth="1"/>
    <col min="5" max="5" width="4.8515625" style="2" hidden="1" customWidth="1"/>
    <col min="6" max="6" width="15.7109375" style="2" customWidth="1"/>
    <col min="7" max="7" width="7.140625" style="4" customWidth="1"/>
    <col min="8" max="8" width="10.140625" style="4" hidden="1" customWidth="1"/>
    <col min="9" max="9" width="8.421875" style="4" hidden="1" customWidth="1"/>
    <col min="10" max="10" width="8.421875" style="4" customWidth="1"/>
    <col min="11" max="11" width="3.421875" style="4" customWidth="1"/>
    <col min="12" max="12" width="12.28125" style="4" customWidth="1"/>
    <col min="13" max="13" width="13.00390625" style="4" customWidth="1"/>
    <col min="14" max="14" width="14.8515625" style="4" customWidth="1"/>
    <col min="15" max="15" width="16.7109375" style="4" customWidth="1"/>
    <col min="16" max="16" width="7.140625" style="4" hidden="1" customWidth="1"/>
    <col min="17" max="17" width="4.421875" style="4" hidden="1" customWidth="1"/>
    <col min="18" max="18" width="3.421875" style="4" hidden="1" customWidth="1"/>
    <col min="19" max="19" width="9.7109375" style="2" bestFit="1" customWidth="1"/>
    <col min="20" max="20" width="10.7109375" style="2" customWidth="1"/>
    <col min="21" max="21" width="43.00390625" style="2" customWidth="1"/>
    <col min="22" max="22" width="17.00390625" style="2" customWidth="1"/>
    <col min="23" max="24" width="11.421875" style="2" customWidth="1"/>
    <col min="25" max="25" width="14.7109375" style="2" customWidth="1"/>
    <col min="26" max="27" width="11.421875" style="2" customWidth="1"/>
    <col min="28" max="28" width="16.7109375" style="2" customWidth="1"/>
    <col min="29" max="29" width="13.00390625" style="2" customWidth="1"/>
    <col min="30" max="30" width="1.421875" style="2" customWidth="1"/>
    <col min="31" max="31" width="16.28125" style="2" customWidth="1"/>
    <col min="32" max="32" width="14.57421875" style="2" customWidth="1"/>
    <col min="33" max="35" width="11.421875" style="2" customWidth="1"/>
    <col min="36" max="36" width="14.140625" style="2" customWidth="1"/>
    <col min="37" max="16384" width="11.421875" style="2" customWidth="1"/>
  </cols>
  <sheetData>
    <row r="2" ht="13.5" thickBot="1"/>
    <row r="3" spans="1:20" ht="15.75" thickTop="1">
      <c r="A3" s="63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  <c r="M3" s="62"/>
      <c r="N3" s="62"/>
      <c r="O3" s="62"/>
      <c r="P3" s="62"/>
      <c r="Q3" s="62"/>
      <c r="R3" s="62"/>
      <c r="S3" s="62"/>
      <c r="T3" s="65"/>
    </row>
    <row r="4" spans="1:20" ht="12.75">
      <c r="A4" s="88" t="s">
        <v>88</v>
      </c>
      <c r="B4" s="9"/>
      <c r="C4" s="10"/>
      <c r="D4" s="10"/>
      <c r="E4" s="10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66"/>
    </row>
    <row r="5" spans="1:20" ht="13.5" thickBot="1">
      <c r="A5" s="88" t="s">
        <v>111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9" t="s">
        <v>108</v>
      </c>
      <c r="P5" s="10"/>
      <c r="Q5" s="10"/>
      <c r="R5" s="10"/>
      <c r="S5" s="10"/>
      <c r="T5" s="66"/>
    </row>
    <row r="6" spans="1:22" ht="13.5" thickBot="1">
      <c r="A6" s="111"/>
      <c r="B6" s="198" t="s">
        <v>125</v>
      </c>
      <c r="C6" s="112"/>
      <c r="D6" s="112"/>
      <c r="E6" s="112"/>
      <c r="F6" s="112"/>
      <c r="G6" s="113"/>
      <c r="H6" s="114"/>
      <c r="I6" s="114"/>
      <c r="J6" s="114"/>
      <c r="K6" s="114"/>
      <c r="L6" s="82"/>
      <c r="M6" s="82"/>
      <c r="N6" s="122"/>
      <c r="O6" s="114"/>
      <c r="P6" s="114"/>
      <c r="Q6" s="114"/>
      <c r="R6" s="114"/>
      <c r="S6" s="114"/>
      <c r="T6" s="123"/>
      <c r="U6" s="11"/>
      <c r="V6" s="11"/>
    </row>
    <row r="7" spans="1:34" ht="13.5" thickBot="1">
      <c r="A7" s="236" t="s">
        <v>3</v>
      </c>
      <c r="B7" s="238" t="s">
        <v>59</v>
      </c>
      <c r="C7" s="238"/>
      <c r="D7" s="238"/>
      <c r="E7" s="238"/>
      <c r="F7" s="107" t="s">
        <v>58</v>
      </c>
      <c r="G7" s="108"/>
      <c r="H7" s="109"/>
      <c r="I7" s="110"/>
      <c r="J7" s="9"/>
      <c r="K7" s="9"/>
      <c r="L7" s="239" t="s">
        <v>115</v>
      </c>
      <c r="M7" s="240"/>
      <c r="N7" s="240"/>
      <c r="O7" s="240"/>
      <c r="P7" s="115"/>
      <c r="Q7" s="240" t="s">
        <v>4</v>
      </c>
      <c r="R7" s="240"/>
      <c r="S7" s="240"/>
      <c r="T7" s="241"/>
      <c r="U7" s="11"/>
      <c r="V7" s="11"/>
      <c r="AF7" s="7"/>
      <c r="AG7" s="7"/>
      <c r="AH7" s="7"/>
    </row>
    <row r="8" spans="1:36" ht="14.25" thickBot="1" thickTop="1">
      <c r="A8" s="237"/>
      <c r="B8" s="242" t="s">
        <v>6</v>
      </c>
      <c r="C8" s="242"/>
      <c r="D8" s="242"/>
      <c r="E8" s="242"/>
      <c r="F8" s="234"/>
      <c r="G8" s="235"/>
      <c r="H8" s="243" t="s">
        <v>5</v>
      </c>
      <c r="I8" s="244"/>
      <c r="J8" s="79"/>
      <c r="K8" s="79"/>
      <c r="L8" s="245" t="s">
        <v>6</v>
      </c>
      <c r="M8" s="242"/>
      <c r="N8" s="242"/>
      <c r="O8" s="242"/>
      <c r="P8" s="90"/>
      <c r="Q8" s="234" t="s">
        <v>7</v>
      </c>
      <c r="R8" s="234"/>
      <c r="S8" s="234" t="s">
        <v>8</v>
      </c>
      <c r="T8" s="235"/>
      <c r="U8" s="11"/>
      <c r="V8" s="11"/>
      <c r="AJ8" s="7"/>
    </row>
    <row r="9" spans="1:22" ht="24.75" customHeight="1" thickBot="1" thickTop="1">
      <c r="A9" s="92"/>
      <c r="B9" s="89">
        <v>2012</v>
      </c>
      <c r="C9" s="89">
        <v>2011</v>
      </c>
      <c r="D9" s="89"/>
      <c r="E9" s="93" t="s">
        <v>47</v>
      </c>
      <c r="F9" s="89" t="s">
        <v>9</v>
      </c>
      <c r="G9" s="91" t="s">
        <v>10</v>
      </c>
      <c r="H9" s="70" t="s">
        <v>9</v>
      </c>
      <c r="I9" s="67" t="s">
        <v>10</v>
      </c>
      <c r="J9" s="79"/>
      <c r="K9" s="79"/>
      <c r="L9" s="102" t="s">
        <v>62</v>
      </c>
      <c r="M9" s="89" t="s">
        <v>61</v>
      </c>
      <c r="N9" s="89" t="s">
        <v>126</v>
      </c>
      <c r="O9" s="89" t="s">
        <v>127</v>
      </c>
      <c r="P9" s="93" t="s">
        <v>47</v>
      </c>
      <c r="Q9" s="89" t="s">
        <v>9</v>
      </c>
      <c r="R9" s="89" t="s">
        <v>10</v>
      </c>
      <c r="S9" s="89" t="s">
        <v>9</v>
      </c>
      <c r="T9" s="91" t="s">
        <v>10</v>
      </c>
      <c r="U9" s="11"/>
      <c r="V9" s="11"/>
    </row>
    <row r="10" spans="1:22" ht="30" customHeight="1" thickTop="1">
      <c r="A10" s="94" t="s">
        <v>11</v>
      </c>
      <c r="B10" s="95" t="s">
        <v>0</v>
      </c>
      <c r="C10" s="95"/>
      <c r="D10" s="95"/>
      <c r="E10" s="95"/>
      <c r="F10" s="96"/>
      <c r="G10" s="97"/>
      <c r="H10" s="68"/>
      <c r="I10" s="68"/>
      <c r="J10" s="69"/>
      <c r="K10" s="69"/>
      <c r="L10" s="98"/>
      <c r="M10" s="95"/>
      <c r="N10" s="95"/>
      <c r="O10" s="95"/>
      <c r="P10" s="95"/>
      <c r="Q10" s="95"/>
      <c r="R10" s="95"/>
      <c r="S10" s="95"/>
      <c r="T10" s="116"/>
      <c r="U10" s="11"/>
      <c r="V10" s="11"/>
    </row>
    <row r="11" spans="1:22" ht="30" customHeight="1">
      <c r="A11" s="98" t="s">
        <v>48</v>
      </c>
      <c r="B11" s="12">
        <v>3273109400</v>
      </c>
      <c r="C11" s="12">
        <v>2935993700</v>
      </c>
      <c r="D11" s="12">
        <v>0</v>
      </c>
      <c r="E11" s="12">
        <v>831888379</v>
      </c>
      <c r="F11" s="12">
        <f>B11-C11</f>
        <v>337115700</v>
      </c>
      <c r="G11" s="99">
        <f>F11/C11</f>
        <v>0.1148216700873711</v>
      </c>
      <c r="H11" s="83">
        <f aca="true" t="shared" si="0" ref="H11:H18">B11-D11</f>
        <v>3273109400</v>
      </c>
      <c r="I11" s="74">
        <f>H11/E11</f>
        <v>3.9345535802946947</v>
      </c>
      <c r="J11" s="80"/>
      <c r="K11" s="80"/>
      <c r="L11" s="117">
        <v>3503623408</v>
      </c>
      <c r="M11" s="12">
        <f>+L11-N11</f>
        <v>230514008</v>
      </c>
      <c r="N11" s="12">
        <v>3273109400</v>
      </c>
      <c r="O11" s="12">
        <v>3185350828</v>
      </c>
      <c r="P11" s="12">
        <v>3734680174.01</v>
      </c>
      <c r="Q11" s="12" t="e">
        <f>N11-#REF!</f>
        <v>#REF!</v>
      </c>
      <c r="R11" s="13" t="e">
        <f>Q11/#REF!</f>
        <v>#REF!</v>
      </c>
      <c r="S11" s="12">
        <f>N11-O11</f>
        <v>87758572</v>
      </c>
      <c r="T11" s="99">
        <f>S11/O11</f>
        <v>0.027550677064699134</v>
      </c>
      <c r="U11" s="11"/>
      <c r="V11" s="11"/>
    </row>
    <row r="12" spans="1:22" ht="30" customHeight="1">
      <c r="A12" s="98" t="s">
        <v>56</v>
      </c>
      <c r="B12" s="12">
        <v>3292986</v>
      </c>
      <c r="C12" s="12">
        <v>3673237</v>
      </c>
      <c r="D12" s="12"/>
      <c r="E12" s="12">
        <v>26095280</v>
      </c>
      <c r="F12" s="12">
        <f aca="true" t="shared" si="1" ref="F12:F24">B12-C12</f>
        <v>-380251</v>
      </c>
      <c r="G12" s="99">
        <f aca="true" t="shared" si="2" ref="G12:G18">F12/C12</f>
        <v>-0.10351932096948822</v>
      </c>
      <c r="H12" s="84">
        <f t="shared" si="0"/>
        <v>3292986</v>
      </c>
      <c r="I12" s="75">
        <f aca="true" t="shared" si="3" ref="I12:I24">H12/E12</f>
        <v>0.126190866700798</v>
      </c>
      <c r="J12" s="80"/>
      <c r="K12" s="80"/>
      <c r="L12" s="117">
        <v>5200000</v>
      </c>
      <c r="M12" s="12">
        <f>+L12-N12</f>
        <v>1907014</v>
      </c>
      <c r="N12" s="12">
        <v>3292986</v>
      </c>
      <c r="O12" s="12">
        <v>5200000</v>
      </c>
      <c r="P12" s="12">
        <v>92135527.8</v>
      </c>
      <c r="Q12" s="12" t="e">
        <f>N12-#REF!</f>
        <v>#REF!</v>
      </c>
      <c r="R12" s="13" t="e">
        <f>Q12/#REF!</f>
        <v>#REF!</v>
      </c>
      <c r="S12" s="12">
        <f aca="true" t="shared" si="4" ref="S12:S24">N12-O12</f>
        <v>-1907014</v>
      </c>
      <c r="T12" s="99">
        <f aca="true" t="shared" si="5" ref="T12:T20">S12/O12</f>
        <v>-0.36673346153846154</v>
      </c>
      <c r="U12" s="11"/>
      <c r="V12" s="11"/>
    </row>
    <row r="13" spans="1:35" ht="30" customHeight="1" thickBot="1">
      <c r="A13" s="98" t="s">
        <v>57</v>
      </c>
      <c r="B13" s="12">
        <v>209680974</v>
      </c>
      <c r="C13" s="12">
        <v>200331006</v>
      </c>
      <c r="D13" s="12"/>
      <c r="E13" s="12">
        <v>16657866</v>
      </c>
      <c r="F13" s="12">
        <f t="shared" si="1"/>
        <v>9349968</v>
      </c>
      <c r="G13" s="99">
        <f t="shared" si="2"/>
        <v>0.0466725954543452</v>
      </c>
      <c r="H13" s="84">
        <f t="shared" si="0"/>
        <v>209680974</v>
      </c>
      <c r="I13" s="75">
        <f t="shared" si="3"/>
        <v>12.587505146217408</v>
      </c>
      <c r="J13" s="80"/>
      <c r="K13" s="80"/>
      <c r="L13" s="117">
        <v>227103072</v>
      </c>
      <c r="M13" s="12">
        <f>+L13-N13</f>
        <v>17422098</v>
      </c>
      <c r="N13" s="12">
        <v>209680974</v>
      </c>
      <c r="O13" s="12">
        <v>212285268</v>
      </c>
      <c r="P13" s="12">
        <v>57228700</v>
      </c>
      <c r="Q13" s="12" t="e">
        <f>N13-#REF!</f>
        <v>#REF!</v>
      </c>
      <c r="R13" s="13" t="e">
        <f>Q13/#REF!</f>
        <v>#REF!</v>
      </c>
      <c r="S13" s="12">
        <f t="shared" si="4"/>
        <v>-2604294</v>
      </c>
      <c r="T13" s="99">
        <f t="shared" si="5"/>
        <v>-0.012267897930627951</v>
      </c>
      <c r="U13" s="11"/>
      <c r="V13" s="11"/>
      <c r="AI13" s="7"/>
    </row>
    <row r="14" spans="1:22" ht="30" customHeight="1" hidden="1">
      <c r="A14" s="98"/>
      <c r="B14" s="12"/>
      <c r="C14" s="12"/>
      <c r="D14" s="12"/>
      <c r="E14" s="12">
        <v>72133774</v>
      </c>
      <c r="F14" s="12">
        <f t="shared" si="1"/>
        <v>0</v>
      </c>
      <c r="G14" s="99" t="e">
        <f t="shared" si="2"/>
        <v>#DIV/0!</v>
      </c>
      <c r="H14" s="84">
        <f t="shared" si="0"/>
        <v>0</v>
      </c>
      <c r="I14" s="75">
        <f t="shared" si="3"/>
        <v>0</v>
      </c>
      <c r="J14" s="80"/>
      <c r="K14" s="80"/>
      <c r="L14" s="117"/>
      <c r="M14" s="12"/>
      <c r="N14" s="60"/>
      <c r="O14" s="12"/>
      <c r="P14" s="12">
        <v>368448547.02</v>
      </c>
      <c r="Q14" s="12">
        <f aca="true" t="shared" si="6" ref="Q14:Q24">L14-N14</f>
        <v>0</v>
      </c>
      <c r="R14" s="13" t="e">
        <f>Q14/N14</f>
        <v>#DIV/0!</v>
      </c>
      <c r="S14" s="12">
        <f t="shared" si="4"/>
        <v>0</v>
      </c>
      <c r="T14" s="99" t="e">
        <f t="shared" si="5"/>
        <v>#DIV/0!</v>
      </c>
      <c r="U14" s="11"/>
      <c r="V14" s="11"/>
    </row>
    <row r="15" spans="1:34" ht="30" customHeight="1" hidden="1">
      <c r="A15" s="98"/>
      <c r="B15" s="12"/>
      <c r="C15" s="12"/>
      <c r="D15" s="12"/>
      <c r="E15" s="12">
        <v>273589669</v>
      </c>
      <c r="F15" s="12">
        <f t="shared" si="1"/>
        <v>0</v>
      </c>
      <c r="G15" s="99" t="e">
        <f t="shared" si="2"/>
        <v>#DIV/0!</v>
      </c>
      <c r="H15" s="84">
        <f t="shared" si="0"/>
        <v>0</v>
      </c>
      <c r="I15" s="75">
        <f t="shared" si="3"/>
        <v>0</v>
      </c>
      <c r="J15" s="80"/>
      <c r="K15" s="80"/>
      <c r="L15" s="117"/>
      <c r="M15" s="12"/>
      <c r="N15" s="60"/>
      <c r="O15" s="12"/>
      <c r="P15" s="12">
        <v>1012877135</v>
      </c>
      <c r="Q15" s="12">
        <f>L15-N15</f>
        <v>0</v>
      </c>
      <c r="R15" s="13" t="e">
        <f>Q15/N15</f>
        <v>#DIV/0!</v>
      </c>
      <c r="S15" s="12">
        <f t="shared" si="4"/>
        <v>0</v>
      </c>
      <c r="T15" s="99" t="e">
        <f t="shared" si="5"/>
        <v>#DIV/0!</v>
      </c>
      <c r="U15" s="11"/>
      <c r="V15" s="11"/>
      <c r="W15" s="14"/>
      <c r="X15" s="4"/>
      <c r="AB15" s="15"/>
      <c r="AC15" s="15"/>
      <c r="AD15" s="15"/>
      <c r="AE15" s="15"/>
      <c r="AF15" s="15"/>
      <c r="AG15" s="15"/>
      <c r="AH15" s="15"/>
    </row>
    <row r="16" spans="1:36" ht="30" customHeight="1" hidden="1">
      <c r="A16" s="98"/>
      <c r="B16" s="12"/>
      <c r="C16" s="12"/>
      <c r="D16" s="12"/>
      <c r="E16" s="12">
        <v>3132346</v>
      </c>
      <c r="F16" s="12">
        <f t="shared" si="1"/>
        <v>0</v>
      </c>
      <c r="G16" s="99" t="e">
        <f t="shared" si="2"/>
        <v>#DIV/0!</v>
      </c>
      <c r="H16" s="84">
        <f t="shared" si="0"/>
        <v>0</v>
      </c>
      <c r="I16" s="75">
        <f t="shared" si="3"/>
        <v>0</v>
      </c>
      <c r="J16" s="80"/>
      <c r="K16" s="80"/>
      <c r="L16" s="117"/>
      <c r="M16" s="12"/>
      <c r="N16" s="60"/>
      <c r="O16" s="12"/>
      <c r="P16" s="12">
        <v>11643237</v>
      </c>
      <c r="Q16" s="12">
        <f t="shared" si="6"/>
        <v>0</v>
      </c>
      <c r="R16" s="13" t="e">
        <f>Q16/N16</f>
        <v>#DIV/0!</v>
      </c>
      <c r="S16" s="12">
        <f t="shared" si="4"/>
        <v>0</v>
      </c>
      <c r="T16" s="99" t="e">
        <f t="shared" si="5"/>
        <v>#DIV/0!</v>
      </c>
      <c r="U16" s="11"/>
      <c r="V16" s="11"/>
      <c r="X16" s="16"/>
      <c r="AB16" s="15"/>
      <c r="AC16" s="15"/>
      <c r="AD16" s="15"/>
      <c r="AE16" s="15"/>
      <c r="AF16" s="15"/>
      <c r="AG16" s="15"/>
      <c r="AH16" s="15"/>
      <c r="AJ16" s="15"/>
    </row>
    <row r="17" spans="1:36" ht="30" customHeight="1" hidden="1" thickBot="1">
      <c r="A17" s="98"/>
      <c r="B17" s="12"/>
      <c r="C17" s="12"/>
      <c r="D17" s="12"/>
      <c r="E17" s="12">
        <v>-5724154</v>
      </c>
      <c r="F17" s="12">
        <f t="shared" si="1"/>
        <v>0</v>
      </c>
      <c r="G17" s="99" t="e">
        <f t="shared" si="2"/>
        <v>#DIV/0!</v>
      </c>
      <c r="H17" s="85">
        <f t="shared" si="0"/>
        <v>0</v>
      </c>
      <c r="I17" s="76">
        <f t="shared" si="3"/>
        <v>0</v>
      </c>
      <c r="J17" s="80"/>
      <c r="K17" s="80"/>
      <c r="L17" s="117"/>
      <c r="M17" s="12"/>
      <c r="N17" s="60"/>
      <c r="O17" s="12"/>
      <c r="P17" s="12">
        <v>-37864247</v>
      </c>
      <c r="Q17" s="12">
        <f t="shared" si="6"/>
        <v>0</v>
      </c>
      <c r="R17" s="13" t="e">
        <f>Q17/N17</f>
        <v>#DIV/0!</v>
      </c>
      <c r="S17" s="12">
        <f t="shared" si="4"/>
        <v>0</v>
      </c>
      <c r="T17" s="99" t="e">
        <f t="shared" si="5"/>
        <v>#DIV/0!</v>
      </c>
      <c r="U17" s="11"/>
      <c r="V17" s="11"/>
      <c r="X17" s="3"/>
      <c r="AJ17" s="15"/>
    </row>
    <row r="18" spans="1:24" ht="30" customHeight="1" thickBot="1" thickTop="1">
      <c r="A18" s="92" t="s">
        <v>12</v>
      </c>
      <c r="B18" s="100">
        <f>SUM(B11:B17)</f>
        <v>3486083360</v>
      </c>
      <c r="C18" s="100">
        <f>SUM(C11:C17)</f>
        <v>3139997943</v>
      </c>
      <c r="D18" s="100">
        <f>SUM(D11:D17)</f>
        <v>0</v>
      </c>
      <c r="E18" s="100">
        <f>SUM(E11:E17)</f>
        <v>1217773160</v>
      </c>
      <c r="F18" s="100">
        <f t="shared" si="1"/>
        <v>346085417</v>
      </c>
      <c r="G18" s="101">
        <f t="shared" si="2"/>
        <v>0.11021835787234463</v>
      </c>
      <c r="H18" s="86">
        <f t="shared" si="0"/>
        <v>3486083360</v>
      </c>
      <c r="I18" s="77">
        <f t="shared" si="3"/>
        <v>2.8626705485937958</v>
      </c>
      <c r="J18" s="81"/>
      <c r="K18" s="81"/>
      <c r="L18" s="118">
        <f>SUM(L11:L17)</f>
        <v>3735926480</v>
      </c>
      <c r="M18" s="118">
        <f>SUM(M11:M17)</f>
        <v>249843120</v>
      </c>
      <c r="N18" s="100">
        <f>SUM(N11:N17)</f>
        <v>3486083360</v>
      </c>
      <c r="O18" s="100">
        <f>SUM(O11:O17)</f>
        <v>3402836096</v>
      </c>
      <c r="P18" s="100">
        <v>5239149073.83</v>
      </c>
      <c r="Q18" s="100">
        <f t="shared" si="6"/>
        <v>249843120</v>
      </c>
      <c r="R18" s="119">
        <f>Q18/N18</f>
        <v>0.07166871649334283</v>
      </c>
      <c r="S18" s="100">
        <f t="shared" si="4"/>
        <v>83247264</v>
      </c>
      <c r="T18" s="101">
        <f t="shared" si="5"/>
        <v>0.024464082797833353</v>
      </c>
      <c r="U18" s="11"/>
      <c r="V18" s="11"/>
      <c r="X18" s="3"/>
    </row>
    <row r="19" spans="1:36" s="15" customFormat="1" ht="30" customHeight="1" thickTop="1">
      <c r="A19" s="102" t="s">
        <v>13</v>
      </c>
      <c r="B19" s="12"/>
      <c r="C19" s="12"/>
      <c r="D19" s="12"/>
      <c r="E19" s="103"/>
      <c r="F19" s="12"/>
      <c r="G19" s="99"/>
      <c r="H19" s="83"/>
      <c r="I19" s="74"/>
      <c r="J19" s="80"/>
      <c r="K19" s="80"/>
      <c r="L19" s="117"/>
      <c r="M19" s="12"/>
      <c r="N19" s="12">
        <v>0</v>
      </c>
      <c r="O19" s="12"/>
      <c r="P19" s="12"/>
      <c r="Q19" s="12"/>
      <c r="R19" s="119"/>
      <c r="S19" s="12">
        <f t="shared" si="4"/>
        <v>0</v>
      </c>
      <c r="T19" s="101"/>
      <c r="U19" s="11"/>
      <c r="V19" s="11"/>
      <c r="W19" s="2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15" customFormat="1" ht="30" customHeight="1">
      <c r="A20" s="98" t="s">
        <v>14</v>
      </c>
      <c r="B20" s="12">
        <v>5163582</v>
      </c>
      <c r="C20" s="12">
        <v>3418697</v>
      </c>
      <c r="D20" s="12"/>
      <c r="E20" s="12">
        <v>63282519.66</v>
      </c>
      <c r="F20" s="12">
        <f t="shared" si="1"/>
        <v>1744885</v>
      </c>
      <c r="G20" s="99">
        <f>F20/C20</f>
        <v>0.5103947498125748</v>
      </c>
      <c r="H20" s="84">
        <f>B20-D20</f>
        <v>5163582</v>
      </c>
      <c r="I20" s="75">
        <f t="shared" si="3"/>
        <v>0.08159570806823971</v>
      </c>
      <c r="J20" s="80"/>
      <c r="K20" s="80"/>
      <c r="L20" s="117">
        <v>5006374</v>
      </c>
      <c r="M20" s="12">
        <f>+L20-N20</f>
        <v>1642315</v>
      </c>
      <c r="N20" s="12">
        <v>3364059</v>
      </c>
      <c r="O20" s="12">
        <v>4000000</v>
      </c>
      <c r="P20" s="12">
        <v>264985273.78</v>
      </c>
      <c r="Q20" s="12">
        <f t="shared" si="6"/>
        <v>1642315</v>
      </c>
      <c r="R20" s="13">
        <f>Q20/N20</f>
        <v>0.48819446983539827</v>
      </c>
      <c r="S20" s="12">
        <f t="shared" si="4"/>
        <v>-635941</v>
      </c>
      <c r="T20" s="101">
        <f t="shared" si="5"/>
        <v>-0.15898525</v>
      </c>
      <c r="U20" s="11"/>
      <c r="V20" s="11"/>
      <c r="W20" s="2"/>
      <c r="X20" s="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15" customFormat="1" ht="30" customHeight="1">
      <c r="A21" s="98" t="s">
        <v>15</v>
      </c>
      <c r="B21" s="12">
        <v>487913707</v>
      </c>
      <c r="C21" s="12">
        <v>487524175</v>
      </c>
      <c r="D21" s="12"/>
      <c r="E21" s="12"/>
      <c r="F21" s="12">
        <f>B21-C21</f>
        <v>389532</v>
      </c>
      <c r="G21" s="99">
        <f>F21/C21</f>
        <v>0.000799000377776138</v>
      </c>
      <c r="H21" s="85"/>
      <c r="I21" s="76"/>
      <c r="J21" s="80"/>
      <c r="K21" s="80"/>
      <c r="L21" s="117">
        <v>588500000</v>
      </c>
      <c r="M21" s="12">
        <v>138416149</v>
      </c>
      <c r="N21" s="12">
        <v>450038851</v>
      </c>
      <c r="O21" s="12">
        <v>564920000</v>
      </c>
      <c r="P21" s="12"/>
      <c r="Q21" s="12"/>
      <c r="R21" s="13"/>
      <c r="S21" s="12">
        <f t="shared" si="4"/>
        <v>-114881149</v>
      </c>
      <c r="T21" s="99">
        <f>S21/O21</f>
        <v>-0.20335826134673937</v>
      </c>
      <c r="U21" s="11"/>
      <c r="V21" s="11"/>
      <c r="W21" s="2"/>
      <c r="X21" s="4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5" ht="30" customHeight="1" thickBot="1">
      <c r="A22" s="98" t="s">
        <v>16</v>
      </c>
      <c r="B22" s="12">
        <f>514114593-5163582-487913707</f>
        <v>21037304</v>
      </c>
      <c r="C22" s="12">
        <f>512298763-3418697-487524175</f>
        <v>21355891</v>
      </c>
      <c r="D22" s="12"/>
      <c r="E22" s="12">
        <v>15065108.74000001</v>
      </c>
      <c r="F22" s="12">
        <f t="shared" si="1"/>
        <v>-318587</v>
      </c>
      <c r="G22" s="99">
        <f>F22/C22</f>
        <v>-0.014917991480664515</v>
      </c>
      <c r="H22" s="85">
        <f>B22-D22</f>
        <v>21037304</v>
      </c>
      <c r="I22" s="76">
        <f t="shared" si="3"/>
        <v>1.3964256324378834</v>
      </c>
      <c r="J22" s="80"/>
      <c r="K22" s="80"/>
      <c r="L22" s="117">
        <v>239384000</v>
      </c>
      <c r="M22" s="12">
        <f>+L22-N22</f>
        <v>1265615</v>
      </c>
      <c r="N22" s="12">
        <v>238118385</v>
      </c>
      <c r="O22" s="12">
        <f>30805326+10000000+83142000</f>
        <v>123947326</v>
      </c>
      <c r="P22" s="12">
        <v>17836003.52999997</v>
      </c>
      <c r="Q22" s="12">
        <f t="shared" si="6"/>
        <v>1265615</v>
      </c>
      <c r="R22" s="13">
        <f>Q22/N22</f>
        <v>0.005315066285200952</v>
      </c>
      <c r="S22" s="12">
        <f t="shared" si="4"/>
        <v>114171059</v>
      </c>
      <c r="T22" s="99">
        <f>S22/O22</f>
        <v>0.9211256320285602</v>
      </c>
      <c r="U22" s="11"/>
      <c r="V22" s="11"/>
      <c r="X22" s="18"/>
      <c r="AI22" s="15"/>
    </row>
    <row r="23" spans="1:24" ht="30" customHeight="1" thickBot="1" thickTop="1">
      <c r="A23" s="92" t="s">
        <v>17</v>
      </c>
      <c r="B23" s="100">
        <f>SUM(B20:B22)</f>
        <v>514114593</v>
      </c>
      <c r="C23" s="100">
        <f>SUM(C20:C22)</f>
        <v>512298763</v>
      </c>
      <c r="D23" s="100">
        <f>SUM(D20:D22)</f>
        <v>0</v>
      </c>
      <c r="E23" s="100">
        <f>SUM(E20:E22)</f>
        <v>78347628.4</v>
      </c>
      <c r="F23" s="100">
        <f t="shared" si="1"/>
        <v>1815830</v>
      </c>
      <c r="G23" s="101">
        <f>F23/C23</f>
        <v>0.0035444746916166183</v>
      </c>
      <c r="H23" s="86">
        <f>B23-D23</f>
        <v>514114593</v>
      </c>
      <c r="I23" s="77">
        <f t="shared" si="3"/>
        <v>6.561967522171992</v>
      </c>
      <c r="J23" s="81"/>
      <c r="K23" s="81"/>
      <c r="L23" s="233">
        <f>SUM(L20:L22)</f>
        <v>832890374</v>
      </c>
      <c r="M23" s="233">
        <f>SUM(M20:M22)</f>
        <v>141324079</v>
      </c>
      <c r="N23" s="176">
        <f>SUM(N20:N22)</f>
        <v>691521295</v>
      </c>
      <c r="O23" s="100">
        <f>SUM(O20:O22)</f>
        <v>692867326</v>
      </c>
      <c r="P23" s="100">
        <f>SUM(P20:P22)</f>
        <v>282821277.30999994</v>
      </c>
      <c r="Q23" s="100">
        <f>SUM(Q20:Q22)</f>
        <v>2907930</v>
      </c>
      <c r="R23" s="100">
        <f>SUM(R20:R22)</f>
        <v>0.4935095361205992</v>
      </c>
      <c r="S23" s="100">
        <f>SUM(S20:S22)</f>
        <v>-1346031</v>
      </c>
      <c r="T23" s="101">
        <f>S23/O23</f>
        <v>-0.0019426966022063508</v>
      </c>
      <c r="U23" s="11"/>
      <c r="V23" s="11"/>
      <c r="X23" s="19"/>
    </row>
    <row r="24" spans="1:24" ht="30" customHeight="1" thickBot="1" thickTop="1">
      <c r="A24" s="104" t="s">
        <v>18</v>
      </c>
      <c r="B24" s="105">
        <f>B18+B23</f>
        <v>4000197953</v>
      </c>
      <c r="C24" s="105">
        <f>C18+C23</f>
        <v>3652296706</v>
      </c>
      <c r="D24" s="105">
        <f>D18+D23</f>
        <v>0</v>
      </c>
      <c r="E24" s="105">
        <f>E18+E23</f>
        <v>1296120788.4</v>
      </c>
      <c r="F24" s="105">
        <f t="shared" si="1"/>
        <v>347901247</v>
      </c>
      <c r="G24" s="106">
        <f>F24/C24</f>
        <v>0.09525547210566633</v>
      </c>
      <c r="H24" s="87">
        <f>H18+H23</f>
        <v>4000197953</v>
      </c>
      <c r="I24" s="78">
        <f t="shared" si="3"/>
        <v>3.0862848499930746</v>
      </c>
      <c r="J24" s="124"/>
      <c r="K24" s="125"/>
      <c r="L24" s="120">
        <f>L18+L23</f>
        <v>4568816854</v>
      </c>
      <c r="M24" s="120">
        <f>M18+M23</f>
        <v>391167199</v>
      </c>
      <c r="N24" s="105">
        <f>N18+N23</f>
        <v>4177604655</v>
      </c>
      <c r="O24" s="105">
        <f>O18+O23</f>
        <v>4095703422</v>
      </c>
      <c r="P24" s="105">
        <f>P18+P23</f>
        <v>5521970351.139999</v>
      </c>
      <c r="Q24" s="105">
        <f t="shared" si="6"/>
        <v>391212199</v>
      </c>
      <c r="R24" s="121">
        <f>Q24/N24</f>
        <v>0.09364509840149056</v>
      </c>
      <c r="S24" s="100">
        <f t="shared" si="4"/>
        <v>81901233</v>
      </c>
      <c r="T24" s="106">
        <f>S24/O24</f>
        <v>0.019996866120742276</v>
      </c>
      <c r="U24" s="11"/>
      <c r="V24" s="11"/>
      <c r="X24" s="16"/>
    </row>
    <row r="25" spans="1:34" ht="12.75">
      <c r="A25" s="6"/>
      <c r="B25" s="20"/>
      <c r="C25" s="20"/>
      <c r="D25" s="20"/>
      <c r="E25" s="20"/>
      <c r="F25" s="6"/>
      <c r="G25" s="64"/>
      <c r="H25" s="21"/>
      <c r="I25" s="21"/>
      <c r="J25" s="21"/>
      <c r="K25" s="21"/>
      <c r="L25" s="21"/>
      <c r="M25" s="21"/>
      <c r="N25" s="21"/>
      <c r="O25" s="15"/>
      <c r="P25" s="15"/>
      <c r="Q25" s="15"/>
      <c r="R25" s="15"/>
      <c r="S25" s="15"/>
      <c r="T25" s="6"/>
      <c r="U25" s="11"/>
      <c r="V25" s="11"/>
      <c r="AB25" s="6"/>
      <c r="AC25" s="6"/>
      <c r="AD25" s="6"/>
      <c r="AE25" s="6"/>
      <c r="AF25" s="6"/>
      <c r="AG25" s="6"/>
      <c r="AH25" s="6"/>
    </row>
    <row r="26" spans="1:36" ht="12.75">
      <c r="A26" s="1"/>
      <c r="B26" s="5"/>
      <c r="C26" s="20"/>
      <c r="D26" s="6"/>
      <c r="E26" s="6"/>
      <c r="F26" s="6"/>
      <c r="G26" s="21"/>
      <c r="H26" s="21"/>
      <c r="I26" s="21"/>
      <c r="J26" s="21"/>
      <c r="K26" s="21"/>
      <c r="L26" s="21"/>
      <c r="M26" s="21"/>
      <c r="N26" s="21"/>
      <c r="O26" s="15"/>
      <c r="P26" s="15"/>
      <c r="Q26" s="15"/>
      <c r="R26" s="15"/>
      <c r="S26" s="15"/>
      <c r="T26" s="6"/>
      <c r="U26" s="11"/>
      <c r="V26" s="11"/>
      <c r="AB26" s="15"/>
      <c r="AC26" s="15"/>
      <c r="AD26" s="15"/>
      <c r="AE26" s="15"/>
      <c r="AF26" s="15"/>
      <c r="AG26" s="15"/>
      <c r="AH26" s="15"/>
      <c r="AJ26" s="6"/>
    </row>
    <row r="27" spans="1:36" ht="12.75">
      <c r="A27" s="22"/>
      <c r="B27" s="6"/>
      <c r="C27" s="6" t="s">
        <v>124</v>
      </c>
      <c r="D27" s="6"/>
      <c r="E27" s="6"/>
      <c r="F27" s="6"/>
      <c r="G27" s="21"/>
      <c r="H27" s="21"/>
      <c r="I27" s="21"/>
      <c r="J27" s="21"/>
      <c r="K27" s="21"/>
      <c r="L27" s="21"/>
      <c r="M27" s="21"/>
      <c r="N27" s="21"/>
      <c r="T27" s="6"/>
      <c r="U27" s="11"/>
      <c r="V27" s="11"/>
      <c r="AB27" s="15"/>
      <c r="AC27" s="15"/>
      <c r="AD27" s="15"/>
      <c r="AE27" s="15"/>
      <c r="AF27" s="15"/>
      <c r="AG27" s="15"/>
      <c r="AH27" s="15"/>
      <c r="AJ27" s="15"/>
    </row>
    <row r="28" spans="1:20" ht="12.75">
      <c r="A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15"/>
    </row>
    <row r="29" spans="1:20" s="6" customFormat="1" ht="12.75">
      <c r="A29" s="11"/>
      <c r="B29" s="2"/>
      <c r="C29" s="2"/>
      <c r="D29" s="2"/>
      <c r="E29" s="2"/>
      <c r="F29" s="2"/>
      <c r="G29" s="2"/>
      <c r="S29" s="2"/>
      <c r="T29" s="2"/>
    </row>
    <row r="30" spans="1:20" s="15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"/>
    </row>
    <row r="31" spans="1:20" s="15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"/>
    </row>
    <row r="32" spans="7:19" ht="12.7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5"/>
    </row>
    <row r="33" spans="1:20" s="6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5"/>
      <c r="T33" s="2"/>
    </row>
    <row r="34" spans="7:18" ht="12.7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7:19" ht="12.7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</row>
    <row r="36" spans="7:18" ht="12.7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7:18" ht="12.7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7:18" ht="12.7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7:18" ht="12.7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7:18" ht="12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7:18" ht="19.5" customHeigh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7:18" ht="18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7:18" ht="12.7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7:18" ht="16.5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7:18" ht="12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7:18" ht="12.7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7:18" ht="12.7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7:18" ht="12.75">
      <c r="G48" s="2"/>
      <c r="H48" s="23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7:18" ht="12.75">
      <c r="G49" s="2"/>
      <c r="H49" s="23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7:18" ht="12.75">
      <c r="G50" s="2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7:18" ht="12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7:18" ht="12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7:18" ht="12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7:18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7:18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7:18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7:18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7:18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7:18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7:18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7:18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7:18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7:18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7:18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7:18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7:18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7:18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7:18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7:18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7:18" ht="12.75" customHeight="1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7:18" ht="14.25" customHeight="1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7:18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7:18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7:18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7:18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7:18" ht="12.7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7:18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7:18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7:18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20" ht="13.5" thickBot="1">
      <c r="A80" s="26"/>
      <c r="B80" s="26"/>
      <c r="C80" s="26"/>
      <c r="D80" s="2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7"/>
    </row>
    <row r="81" spans="1:20" ht="12.75">
      <c r="A81" s="26"/>
      <c r="B81" s="26"/>
      <c r="C81" s="26"/>
      <c r="D81" s="2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8">
        <v>40229</v>
      </c>
    </row>
    <row r="82" spans="1:20" ht="12.75">
      <c r="A82" s="26"/>
      <c r="B82" s="26"/>
      <c r="C82" s="26"/>
      <c r="D82" s="2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8">
        <v>40207</v>
      </c>
    </row>
    <row r="83" spans="1:36" ht="12.75">
      <c r="A83" s="29"/>
      <c r="B83" s="29"/>
      <c r="C83" s="29"/>
      <c r="D83" s="29"/>
      <c r="E83" s="29"/>
      <c r="F83" s="29"/>
      <c r="T83" s="30"/>
      <c r="U83" s="25"/>
      <c r="V83" s="26"/>
      <c r="W83" s="26"/>
      <c r="X83" s="26"/>
      <c r="AJ83" s="31">
        <v>340225</v>
      </c>
    </row>
    <row r="84" spans="1:36" ht="12.75">
      <c r="A84" s="29"/>
      <c r="B84" s="29"/>
      <c r="C84" s="29"/>
      <c r="D84" s="29"/>
      <c r="E84" s="29"/>
      <c r="F84" s="29"/>
      <c r="T84" s="30"/>
      <c r="U84" s="25"/>
      <c r="V84" s="26"/>
      <c r="W84" s="26"/>
      <c r="X84" s="26"/>
      <c r="AJ84" s="28">
        <v>40234</v>
      </c>
    </row>
    <row r="85" spans="1:36" ht="13.5" thickBot="1">
      <c r="A85" s="29"/>
      <c r="B85" s="29"/>
      <c r="C85" s="29"/>
      <c r="D85" s="29"/>
      <c r="E85" s="29"/>
      <c r="F85" s="29"/>
      <c r="T85" s="30"/>
      <c r="U85" s="25"/>
      <c r="V85" s="26"/>
      <c r="W85" s="26"/>
      <c r="X85" s="26"/>
      <c r="AJ85" s="28">
        <v>40196</v>
      </c>
    </row>
    <row r="86" spans="1:36" ht="13.5" thickBot="1">
      <c r="A86" s="29"/>
      <c r="B86" s="29"/>
      <c r="C86" s="29"/>
      <c r="D86" s="29"/>
      <c r="E86" s="29"/>
      <c r="F86" s="29"/>
      <c r="T86" s="30"/>
      <c r="U86" s="25"/>
      <c r="V86" s="26"/>
      <c r="W86" s="26"/>
      <c r="X86" s="26"/>
      <c r="AJ86" s="32"/>
    </row>
    <row r="87" spans="1:36" ht="12.75">
      <c r="A87" s="29"/>
      <c r="B87" s="29"/>
      <c r="C87" s="29"/>
      <c r="D87" s="29"/>
      <c r="E87" s="29"/>
      <c r="F87" s="29"/>
      <c r="T87" s="33"/>
      <c r="U87" s="25"/>
      <c r="V87" s="26"/>
      <c r="W87" s="26"/>
      <c r="X87" s="26"/>
      <c r="AJ87" s="34"/>
    </row>
    <row r="88" spans="1:36" ht="13.5" customHeight="1">
      <c r="A88" s="29"/>
      <c r="B88" s="29"/>
      <c r="C88" s="29"/>
      <c r="D88" s="29"/>
      <c r="E88" s="29"/>
      <c r="F88" s="29"/>
      <c r="T88" s="35"/>
      <c r="U88" s="25"/>
      <c r="V88" s="26"/>
      <c r="W88" s="26"/>
      <c r="X88" s="26"/>
      <c r="AJ88" s="34"/>
    </row>
    <row r="89" spans="1:36" ht="12.75">
      <c r="A89" s="29"/>
      <c r="B89" s="29"/>
      <c r="C89" s="29"/>
      <c r="D89" s="29"/>
      <c r="E89" s="29"/>
      <c r="F89" s="29"/>
      <c r="T89" s="33"/>
      <c r="U89" s="25"/>
      <c r="V89" s="26"/>
      <c r="W89" s="26"/>
      <c r="X89" s="26"/>
      <c r="AJ89" s="34"/>
    </row>
    <row r="90" spans="1:36" ht="14.25" customHeight="1">
      <c r="A90" s="29"/>
      <c r="B90" s="29"/>
      <c r="C90" s="29"/>
      <c r="D90" s="29"/>
      <c r="E90" s="29"/>
      <c r="F90" s="29"/>
      <c r="T90" s="33"/>
      <c r="U90" s="36"/>
      <c r="V90" s="37"/>
      <c r="W90" s="37"/>
      <c r="X90" s="37"/>
      <c r="AJ90" s="38"/>
    </row>
    <row r="91" spans="1:36" ht="13.5" thickBot="1">
      <c r="A91" s="29"/>
      <c r="B91" s="29"/>
      <c r="C91" s="29"/>
      <c r="D91" s="29"/>
      <c r="E91" s="29"/>
      <c r="F91" s="29"/>
      <c r="T91" s="30"/>
      <c r="U91" s="39"/>
      <c r="V91" s="40"/>
      <c r="W91" s="40"/>
      <c r="X91" s="40"/>
      <c r="AJ91" s="38"/>
    </row>
    <row r="92" spans="1:36" ht="12.75">
      <c r="A92" s="29"/>
      <c r="B92" s="29"/>
      <c r="C92" s="29"/>
      <c r="D92" s="29"/>
      <c r="E92" s="29"/>
      <c r="F92" s="29"/>
      <c r="T92" s="30"/>
      <c r="U92" s="41"/>
      <c r="V92" s="42"/>
      <c r="W92" s="42"/>
      <c r="X92" s="42"/>
      <c r="AJ92" s="43" t="s">
        <v>0</v>
      </c>
    </row>
    <row r="93" spans="1:36" ht="13.5" thickBot="1">
      <c r="A93" s="29"/>
      <c r="B93" s="29"/>
      <c r="C93" s="29"/>
      <c r="D93" s="29"/>
      <c r="E93" s="29"/>
      <c r="F93" s="29"/>
      <c r="T93" s="30"/>
      <c r="U93" s="36"/>
      <c r="V93" s="42"/>
      <c r="W93" s="42"/>
      <c r="X93" s="42"/>
      <c r="AJ93" s="27"/>
    </row>
    <row r="94" spans="1:36" ht="12.75">
      <c r="A94" s="29"/>
      <c r="B94" s="29"/>
      <c r="C94" s="29"/>
      <c r="D94" s="29"/>
      <c r="E94" s="29"/>
      <c r="F94" s="29"/>
      <c r="T94" s="30"/>
      <c r="U94" s="25"/>
      <c r="V94" s="26"/>
      <c r="W94" s="26"/>
      <c r="X94" s="26"/>
      <c r="AJ94" s="28">
        <v>800213984</v>
      </c>
    </row>
    <row r="95" spans="1:36" ht="12.75">
      <c r="A95" s="29"/>
      <c r="B95" s="29"/>
      <c r="C95" s="29"/>
      <c r="D95" s="29"/>
      <c r="E95" s="29"/>
      <c r="F95" s="29"/>
      <c r="T95" s="30"/>
      <c r="U95" s="25"/>
      <c r="V95" s="26"/>
      <c r="W95" s="26"/>
      <c r="X95" s="26"/>
      <c r="AJ95" s="28">
        <v>860010728</v>
      </c>
    </row>
    <row r="96" spans="1:36" ht="12.75">
      <c r="A96" s="29"/>
      <c r="B96" s="29"/>
      <c r="C96" s="29"/>
      <c r="D96" s="29"/>
      <c r="E96" s="29"/>
      <c r="F96" s="29"/>
      <c r="T96" s="30"/>
      <c r="U96" s="25"/>
      <c r="V96" s="26"/>
      <c r="W96" s="26"/>
      <c r="X96" s="26"/>
      <c r="AJ96" s="28">
        <v>890903474</v>
      </c>
    </row>
    <row r="97" spans="1:36" ht="12.75">
      <c r="A97" s="29"/>
      <c r="B97" s="29"/>
      <c r="C97" s="29"/>
      <c r="D97" s="29"/>
      <c r="E97" s="29"/>
      <c r="F97" s="29"/>
      <c r="T97" s="30"/>
      <c r="U97" s="25"/>
      <c r="V97" s="26"/>
      <c r="W97" s="26"/>
      <c r="X97" s="26"/>
      <c r="AJ97" s="44">
        <v>800043993</v>
      </c>
    </row>
    <row r="98" spans="1:36" ht="12.75">
      <c r="A98" s="29"/>
      <c r="B98" s="29"/>
      <c r="C98" s="29"/>
      <c r="D98" s="29"/>
      <c r="E98" s="29"/>
      <c r="F98" s="29"/>
      <c r="T98" s="30"/>
      <c r="U98" s="25"/>
      <c r="V98" s="26"/>
      <c r="W98" s="26"/>
      <c r="X98" s="26"/>
      <c r="AJ98" s="28">
        <v>800015441</v>
      </c>
    </row>
    <row r="99" spans="1:36" ht="12.75">
      <c r="A99" s="29"/>
      <c r="B99" s="29"/>
      <c r="C99" s="29"/>
      <c r="D99" s="29"/>
      <c r="E99" s="29"/>
      <c r="F99" s="29"/>
      <c r="T99" s="30"/>
      <c r="U99" s="25"/>
      <c r="V99" s="26"/>
      <c r="W99" s="26"/>
      <c r="X99" s="26"/>
      <c r="AJ99" s="28">
        <v>860071981</v>
      </c>
    </row>
    <row r="100" spans="1:36" ht="12.75">
      <c r="A100" s="29"/>
      <c r="B100" s="29"/>
      <c r="C100" s="29"/>
      <c r="D100" s="29"/>
      <c r="E100" s="29"/>
      <c r="F100" s="29"/>
      <c r="T100" s="30"/>
      <c r="U100" s="25"/>
      <c r="V100" s="26"/>
      <c r="W100" s="26"/>
      <c r="X100" s="26"/>
      <c r="AJ100" s="28">
        <v>860072331</v>
      </c>
    </row>
    <row r="101" spans="1:36" ht="12.75">
      <c r="A101" s="29"/>
      <c r="B101" s="29"/>
      <c r="C101" s="29"/>
      <c r="D101" s="29"/>
      <c r="E101" s="29"/>
      <c r="F101" s="29"/>
      <c r="T101" s="30"/>
      <c r="U101" s="25"/>
      <c r="V101" s="26"/>
      <c r="W101" s="26"/>
      <c r="X101" s="26"/>
      <c r="AJ101" s="28">
        <v>860503370</v>
      </c>
    </row>
    <row r="102" spans="1:36" ht="12.75">
      <c r="A102" s="29"/>
      <c r="B102" s="29"/>
      <c r="C102" s="29"/>
      <c r="D102" s="29"/>
      <c r="E102" s="29"/>
      <c r="F102" s="29"/>
      <c r="T102" s="30"/>
      <c r="U102" s="25"/>
      <c r="V102" s="26"/>
      <c r="W102" s="26"/>
      <c r="X102" s="26"/>
      <c r="AJ102" s="28">
        <v>860003020</v>
      </c>
    </row>
    <row r="103" spans="1:36" ht="12.75">
      <c r="A103" s="29"/>
      <c r="B103" s="29"/>
      <c r="C103" s="29"/>
      <c r="D103" s="29"/>
      <c r="E103" s="29"/>
      <c r="F103" s="29"/>
      <c r="T103" s="30"/>
      <c r="U103" s="25"/>
      <c r="V103" s="26"/>
      <c r="W103" s="26"/>
      <c r="X103" s="26"/>
      <c r="AJ103" s="28">
        <v>800024702</v>
      </c>
    </row>
    <row r="104" spans="1:36" ht="12.75">
      <c r="A104" s="29"/>
      <c r="B104" s="29"/>
      <c r="C104" s="29"/>
      <c r="D104" s="29"/>
      <c r="E104" s="29"/>
      <c r="F104" s="29"/>
      <c r="T104" s="30"/>
      <c r="U104" s="25"/>
      <c r="V104" s="26"/>
      <c r="W104" s="26"/>
      <c r="X104" s="26"/>
      <c r="AJ104" s="28">
        <v>890327996</v>
      </c>
    </row>
    <row r="105" spans="1:36" ht="12.75">
      <c r="A105" s="29"/>
      <c r="B105" s="29"/>
      <c r="C105" s="29"/>
      <c r="D105" s="29"/>
      <c r="E105" s="29"/>
      <c r="F105" s="29"/>
      <c r="T105" s="30"/>
      <c r="U105" s="25"/>
      <c r="V105" s="26"/>
      <c r="W105" s="26"/>
      <c r="X105" s="26"/>
      <c r="AJ105" s="28">
        <v>890902922</v>
      </c>
    </row>
    <row r="106" spans="1:36" ht="13.5" thickBot="1">
      <c r="A106" s="29"/>
      <c r="B106" s="29"/>
      <c r="C106" s="29"/>
      <c r="D106" s="29"/>
      <c r="E106" s="29"/>
      <c r="F106" s="29"/>
      <c r="T106" s="30"/>
      <c r="U106" s="25"/>
      <c r="V106" s="26"/>
      <c r="W106" s="26"/>
      <c r="X106" s="26"/>
      <c r="AJ106" s="28">
        <v>890900141</v>
      </c>
    </row>
    <row r="107" spans="1:36" ht="13.5" thickBot="1">
      <c r="A107" s="29"/>
      <c r="B107" s="29"/>
      <c r="C107" s="29"/>
      <c r="D107" s="29"/>
      <c r="E107" s="29"/>
      <c r="F107" s="29"/>
      <c r="T107" s="30"/>
      <c r="U107" s="25"/>
      <c r="V107" s="26"/>
      <c r="W107" s="26"/>
      <c r="X107" s="26"/>
      <c r="AJ107" s="32"/>
    </row>
    <row r="108" spans="1:36" ht="12.75">
      <c r="A108" s="29"/>
      <c r="B108" s="29"/>
      <c r="C108" s="29"/>
      <c r="D108" s="29"/>
      <c r="E108" s="29"/>
      <c r="F108" s="29"/>
      <c r="T108" s="30"/>
      <c r="U108" s="25"/>
      <c r="V108" s="26"/>
      <c r="W108" s="26"/>
      <c r="X108" s="26"/>
      <c r="AJ108" s="38"/>
    </row>
    <row r="109" spans="1:36" ht="13.5" thickBot="1">
      <c r="A109" s="29"/>
      <c r="B109" s="29"/>
      <c r="C109" s="29"/>
      <c r="D109" s="29"/>
      <c r="E109" s="29"/>
      <c r="F109" s="29"/>
      <c r="T109" s="30"/>
      <c r="U109" s="25"/>
      <c r="V109" s="26"/>
      <c r="W109" s="26"/>
      <c r="X109" s="26"/>
      <c r="AJ109" s="38"/>
    </row>
    <row r="110" spans="1:36" ht="12.75">
      <c r="A110" s="29"/>
      <c r="B110" s="29"/>
      <c r="C110" s="29"/>
      <c r="D110" s="29"/>
      <c r="E110" s="29"/>
      <c r="F110" s="29"/>
      <c r="T110" s="30"/>
      <c r="U110" s="25"/>
      <c r="V110" s="26"/>
      <c r="W110" s="26"/>
      <c r="X110" s="26"/>
      <c r="AJ110" s="43"/>
    </row>
    <row r="111" spans="1:36" ht="13.5" thickBot="1">
      <c r="A111" s="29"/>
      <c r="B111" s="29"/>
      <c r="C111" s="29"/>
      <c r="D111" s="29"/>
      <c r="E111" s="29"/>
      <c r="F111" s="29"/>
      <c r="T111" s="30"/>
      <c r="U111" s="25"/>
      <c r="V111" s="26"/>
      <c r="W111" s="26"/>
      <c r="X111" s="26"/>
      <c r="AJ111" s="27"/>
    </row>
    <row r="112" spans="1:36" ht="12.75">
      <c r="A112" s="29"/>
      <c r="B112" s="29"/>
      <c r="C112" s="29"/>
      <c r="D112" s="29"/>
      <c r="E112" s="29"/>
      <c r="F112" s="29"/>
      <c r="T112" s="30"/>
      <c r="U112" s="25"/>
      <c r="V112" s="26"/>
      <c r="W112" s="26"/>
      <c r="X112" s="26"/>
      <c r="AJ112" s="28">
        <v>10004</v>
      </c>
    </row>
    <row r="113" spans="1:36" ht="12.75">
      <c r="A113" s="29"/>
      <c r="B113" s="29"/>
      <c r="C113" s="29"/>
      <c r="D113" s="29"/>
      <c r="E113" s="29"/>
      <c r="F113" s="29"/>
      <c r="T113" s="30"/>
      <c r="U113" s="25"/>
      <c r="V113" s="26"/>
      <c r="W113" s="26"/>
      <c r="X113" s="26"/>
      <c r="AJ113" s="28">
        <v>10012</v>
      </c>
    </row>
    <row r="114" spans="1:36" ht="13.5" thickBot="1">
      <c r="A114" s="29"/>
      <c r="B114" s="29"/>
      <c r="C114" s="29"/>
      <c r="D114" s="29"/>
      <c r="E114" s="29"/>
      <c r="F114" s="29"/>
      <c r="T114" s="30"/>
      <c r="U114" s="25"/>
      <c r="V114" s="26"/>
      <c r="W114" s="26"/>
      <c r="X114" s="26"/>
      <c r="AJ114" s="28">
        <v>10150</v>
      </c>
    </row>
    <row r="115" spans="1:36" ht="13.5" thickBot="1">
      <c r="A115" s="29"/>
      <c r="B115" s="29"/>
      <c r="C115" s="29"/>
      <c r="D115" s="29"/>
      <c r="E115" s="29"/>
      <c r="F115" s="29"/>
      <c r="T115" s="30"/>
      <c r="U115" s="25"/>
      <c r="V115" s="26"/>
      <c r="W115" s="26"/>
      <c r="X115" s="26"/>
      <c r="AJ115" s="32"/>
    </row>
    <row r="116" spans="1:36" ht="12.75">
      <c r="A116" s="29"/>
      <c r="B116" s="29"/>
      <c r="C116" s="29"/>
      <c r="D116" s="29"/>
      <c r="E116" s="29"/>
      <c r="F116" s="29"/>
      <c r="T116" s="30"/>
      <c r="U116" s="25"/>
      <c r="V116" s="26"/>
      <c r="W116" s="26"/>
      <c r="X116" s="26"/>
      <c r="AJ116" s="38"/>
    </row>
    <row r="117" spans="1:36" ht="12.75">
      <c r="A117" s="29"/>
      <c r="B117" s="29"/>
      <c r="C117" s="29"/>
      <c r="D117" s="29"/>
      <c r="E117" s="29"/>
      <c r="F117" s="29"/>
      <c r="T117" s="30"/>
      <c r="U117" s="25"/>
      <c r="V117" s="26"/>
      <c r="W117" s="26"/>
      <c r="X117" s="26"/>
      <c r="AJ117" s="34"/>
    </row>
    <row r="118" spans="1:36" ht="12.75">
      <c r="A118" s="29"/>
      <c r="B118" s="29"/>
      <c r="C118" s="29"/>
      <c r="D118" s="29"/>
      <c r="E118" s="29"/>
      <c r="F118" s="29"/>
      <c r="T118" s="30"/>
      <c r="U118" s="25"/>
      <c r="V118" s="26"/>
      <c r="W118" s="26"/>
      <c r="X118" s="26"/>
      <c r="AJ118" s="11"/>
    </row>
    <row r="119" spans="1:36" ht="12.75">
      <c r="A119" s="29"/>
      <c r="B119" s="29"/>
      <c r="C119" s="29"/>
      <c r="D119" s="29"/>
      <c r="E119" s="29"/>
      <c r="F119" s="29"/>
      <c r="T119" s="30"/>
      <c r="U119" s="25"/>
      <c r="V119" s="26"/>
      <c r="W119" s="26"/>
      <c r="X119" s="26"/>
      <c r="AJ119" s="11"/>
    </row>
    <row r="120" spans="1:36" ht="12.75">
      <c r="A120" s="29"/>
      <c r="B120" s="29"/>
      <c r="C120" s="29"/>
      <c r="D120" s="29"/>
      <c r="E120" s="29"/>
      <c r="F120" s="29"/>
      <c r="T120" s="30"/>
      <c r="U120" s="25"/>
      <c r="V120" s="26"/>
      <c r="W120" s="26"/>
      <c r="X120" s="26"/>
      <c r="AJ120" s="11"/>
    </row>
    <row r="121" spans="1:36" ht="12.75">
      <c r="A121" s="29"/>
      <c r="B121" s="29"/>
      <c r="C121" s="29"/>
      <c r="D121" s="29"/>
      <c r="E121" s="29"/>
      <c r="F121" s="29"/>
      <c r="T121" s="30"/>
      <c r="U121" s="25"/>
      <c r="V121" s="26"/>
      <c r="W121" s="26"/>
      <c r="X121" s="26"/>
      <c r="AJ121" s="11"/>
    </row>
    <row r="122" spans="1:36" ht="12.75">
      <c r="A122" s="29"/>
      <c r="B122" s="29"/>
      <c r="C122" s="29"/>
      <c r="D122" s="29"/>
      <c r="E122" s="29"/>
      <c r="F122" s="29"/>
      <c r="T122" s="30"/>
      <c r="U122" s="25"/>
      <c r="V122" s="26"/>
      <c r="W122" s="26"/>
      <c r="X122" s="26"/>
      <c r="AJ122" s="11"/>
    </row>
    <row r="123" spans="1:36" ht="12.75">
      <c r="A123" s="29"/>
      <c r="B123" s="29"/>
      <c r="C123" s="29"/>
      <c r="D123" s="29"/>
      <c r="E123" s="29"/>
      <c r="F123" s="29"/>
      <c r="T123" s="30"/>
      <c r="U123" s="25"/>
      <c r="V123" s="26"/>
      <c r="W123" s="26"/>
      <c r="X123" s="26"/>
      <c r="AJ123" s="11"/>
    </row>
    <row r="124" spans="1:36" ht="12.75">
      <c r="A124" s="29"/>
      <c r="B124" s="29"/>
      <c r="C124" s="29"/>
      <c r="D124" s="29"/>
      <c r="E124" s="29"/>
      <c r="F124" s="29"/>
      <c r="T124" s="30"/>
      <c r="U124" s="25"/>
      <c r="V124" s="26"/>
      <c r="W124" s="26"/>
      <c r="X124" s="26"/>
      <c r="AJ124" s="11"/>
    </row>
    <row r="125" spans="1:36" ht="12.75">
      <c r="A125" s="29"/>
      <c r="B125" s="29"/>
      <c r="C125" s="29"/>
      <c r="D125" s="29"/>
      <c r="E125" s="29"/>
      <c r="F125" s="29"/>
      <c r="T125" s="30"/>
      <c r="U125" s="25"/>
      <c r="V125" s="26"/>
      <c r="W125" s="26"/>
      <c r="X125" s="26"/>
      <c r="AJ125" s="45"/>
    </row>
    <row r="126" spans="1:36" ht="12.75">
      <c r="A126" s="29"/>
      <c r="B126" s="29"/>
      <c r="C126" s="29"/>
      <c r="D126" s="29"/>
      <c r="E126" s="29"/>
      <c r="F126" s="29"/>
      <c r="T126" s="30"/>
      <c r="U126" s="25"/>
      <c r="V126" s="26"/>
      <c r="W126" s="26"/>
      <c r="X126" s="26"/>
      <c r="AJ126" s="45"/>
    </row>
    <row r="127" spans="1:36" ht="12.75">
      <c r="A127" s="29"/>
      <c r="B127" s="29"/>
      <c r="C127" s="29"/>
      <c r="D127" s="29"/>
      <c r="E127" s="29"/>
      <c r="F127" s="29"/>
      <c r="T127" s="30"/>
      <c r="U127" s="25"/>
      <c r="V127" s="26"/>
      <c r="W127" s="26"/>
      <c r="X127" s="26"/>
      <c r="AJ127" s="45"/>
    </row>
    <row r="128" spans="1:36" ht="12.75">
      <c r="A128" s="29"/>
      <c r="B128" s="29"/>
      <c r="C128" s="29"/>
      <c r="D128" s="29"/>
      <c r="E128" s="29"/>
      <c r="F128" s="29"/>
      <c r="T128" s="30"/>
      <c r="U128" s="25"/>
      <c r="V128" s="26"/>
      <c r="W128" s="26"/>
      <c r="X128" s="26"/>
      <c r="AJ128" s="45"/>
    </row>
    <row r="129" spans="1:36" ht="12.75">
      <c r="A129" s="29"/>
      <c r="B129" s="29"/>
      <c r="C129" s="29"/>
      <c r="D129" s="29"/>
      <c r="E129" s="29"/>
      <c r="F129" s="29"/>
      <c r="T129" s="30"/>
      <c r="U129" s="25"/>
      <c r="V129" s="26"/>
      <c r="W129" s="26"/>
      <c r="X129" s="26"/>
      <c r="AJ129" s="45"/>
    </row>
    <row r="130" spans="1:36" ht="12.75">
      <c r="A130" s="29"/>
      <c r="B130" s="29"/>
      <c r="C130" s="29"/>
      <c r="D130" s="29"/>
      <c r="E130" s="29"/>
      <c r="F130" s="29"/>
      <c r="T130" s="30"/>
      <c r="U130" s="25"/>
      <c r="V130" s="26"/>
      <c r="W130" s="26"/>
      <c r="X130" s="26"/>
      <c r="AJ130" s="45"/>
    </row>
    <row r="131" spans="1:36" ht="12.75">
      <c r="A131" s="29"/>
      <c r="B131" s="29"/>
      <c r="C131" s="29"/>
      <c r="D131" s="29"/>
      <c r="E131" s="29"/>
      <c r="F131" s="29"/>
      <c r="T131" s="30"/>
      <c r="U131" s="25"/>
      <c r="V131" s="26"/>
      <c r="W131" s="26"/>
      <c r="X131" s="26"/>
      <c r="AJ131" s="11"/>
    </row>
    <row r="132" spans="1:36" ht="12.75">
      <c r="A132" s="29"/>
      <c r="B132" s="29"/>
      <c r="C132" s="29"/>
      <c r="D132" s="29"/>
      <c r="E132" s="29"/>
      <c r="F132" s="29"/>
      <c r="T132" s="30"/>
      <c r="U132" s="25"/>
      <c r="V132" s="26"/>
      <c r="W132" s="26"/>
      <c r="X132" s="26"/>
      <c r="AJ132" s="11"/>
    </row>
    <row r="133" spans="1:36" ht="12.75">
      <c r="A133" s="29"/>
      <c r="B133" s="29"/>
      <c r="C133" s="29"/>
      <c r="D133" s="29"/>
      <c r="E133" s="29"/>
      <c r="F133" s="29"/>
      <c r="T133" s="30"/>
      <c r="U133" s="25"/>
      <c r="V133" s="26"/>
      <c r="W133" s="26"/>
      <c r="X133" s="26"/>
      <c r="AJ133" s="11"/>
    </row>
    <row r="134" spans="1:36" ht="12.75">
      <c r="A134" s="29"/>
      <c r="B134" s="29"/>
      <c r="C134" s="29"/>
      <c r="D134" s="29"/>
      <c r="E134" s="29"/>
      <c r="F134" s="29"/>
      <c r="T134" s="30"/>
      <c r="U134" s="25"/>
      <c r="V134" s="26"/>
      <c r="W134" s="26"/>
      <c r="X134" s="26"/>
      <c r="AJ134" s="11"/>
    </row>
    <row r="135" spans="1:36" ht="12.75">
      <c r="A135" s="29"/>
      <c r="B135" s="29"/>
      <c r="C135" s="29"/>
      <c r="D135" s="29"/>
      <c r="E135" s="29"/>
      <c r="F135" s="29"/>
      <c r="T135" s="30"/>
      <c r="U135" s="25"/>
      <c r="V135" s="26"/>
      <c r="W135" s="26"/>
      <c r="X135" s="26"/>
      <c r="AJ135" s="11"/>
    </row>
    <row r="136" spans="1:36" ht="12.75">
      <c r="A136" s="29"/>
      <c r="B136" s="29"/>
      <c r="C136" s="29"/>
      <c r="D136" s="29"/>
      <c r="E136" s="29"/>
      <c r="F136" s="29"/>
      <c r="T136" s="30"/>
      <c r="U136" s="25"/>
      <c r="V136" s="26"/>
      <c r="W136" s="26"/>
      <c r="X136" s="26"/>
      <c r="AJ136" s="11"/>
    </row>
    <row r="137" spans="1:36" ht="12.75">
      <c r="A137" s="11"/>
      <c r="B137" s="11"/>
      <c r="C137" s="11"/>
      <c r="D137" s="11"/>
      <c r="E137" s="11"/>
      <c r="F137" s="11"/>
      <c r="H137" s="11"/>
      <c r="I137" s="11"/>
      <c r="J137" s="11"/>
      <c r="K137" s="11"/>
      <c r="L137" s="11"/>
      <c r="M137" s="11"/>
      <c r="N137" s="11"/>
      <c r="T137" s="30"/>
      <c r="U137" s="25"/>
      <c r="V137" s="26"/>
      <c r="W137" s="26"/>
      <c r="X137" s="26"/>
      <c r="AJ137" s="11"/>
    </row>
    <row r="138" spans="1:3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T138" s="11"/>
      <c r="U138" s="25"/>
      <c r="V138" s="26"/>
      <c r="W138" s="26"/>
      <c r="X138" s="26"/>
      <c r="AJ138" s="11"/>
    </row>
    <row r="139" spans="1:3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T139" s="11"/>
      <c r="U139" s="25"/>
      <c r="V139" s="26"/>
      <c r="W139" s="26"/>
      <c r="X139" s="26"/>
      <c r="AJ139" s="11"/>
    </row>
    <row r="140" spans="1:3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T140" s="11"/>
      <c r="U140" s="25"/>
      <c r="V140" s="26"/>
      <c r="W140" s="26"/>
      <c r="X140" s="26"/>
      <c r="AJ140" s="11"/>
    </row>
    <row r="141" spans="1:3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J141" s="11"/>
    </row>
    <row r="142" spans="1:3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J142" s="46"/>
    </row>
    <row r="143" spans="1:36" ht="12.75">
      <c r="A143" s="29"/>
      <c r="B143" s="29"/>
      <c r="C143" s="29"/>
      <c r="D143" s="29"/>
      <c r="E143" s="29"/>
      <c r="F143" s="29"/>
      <c r="G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J143" s="46"/>
    </row>
    <row r="144" spans="1:36" ht="12.75">
      <c r="A144" s="29"/>
      <c r="B144" s="29"/>
      <c r="C144" s="29"/>
      <c r="D144" s="29"/>
      <c r="E144" s="29"/>
      <c r="F144" s="29"/>
      <c r="O144" s="11"/>
      <c r="P144" s="11"/>
      <c r="Q144" s="11"/>
      <c r="R144" s="11"/>
      <c r="S144" s="11"/>
      <c r="T144" s="30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J144" s="46"/>
    </row>
    <row r="145" spans="7:36" s="11" customFormat="1" ht="12.75">
      <c r="G145" s="4"/>
      <c r="T145" s="30"/>
      <c r="AI145" s="2"/>
      <c r="AJ145" s="46"/>
    </row>
    <row r="146" s="11" customFormat="1" ht="12.75">
      <c r="AJ146" s="46"/>
    </row>
    <row r="147" spans="1:36" s="11" customFormat="1" ht="12.75">
      <c r="A147" s="29"/>
      <c r="B147" s="29"/>
      <c r="C147" s="29"/>
      <c r="D147" s="29"/>
      <c r="E147" s="29"/>
      <c r="F147" s="29"/>
      <c r="H147" s="4"/>
      <c r="I147" s="4"/>
      <c r="J147" s="4"/>
      <c r="K147" s="4"/>
      <c r="L147" s="4"/>
      <c r="M147" s="4"/>
      <c r="N147" s="4"/>
      <c r="U147" s="25"/>
      <c r="V147" s="26"/>
      <c r="W147" s="26"/>
      <c r="X147" s="26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J147" s="2"/>
    </row>
    <row r="148" spans="1:34" s="11" customFormat="1" ht="12.75">
      <c r="A148" s="29"/>
      <c r="B148" s="29"/>
      <c r="C148" s="29"/>
      <c r="D148" s="29"/>
      <c r="E148" s="29"/>
      <c r="F148" s="29"/>
      <c r="G148" s="4"/>
      <c r="H148" s="4"/>
      <c r="I148" s="4"/>
      <c r="J148" s="4"/>
      <c r="K148" s="4"/>
      <c r="L148" s="4"/>
      <c r="M148" s="4"/>
      <c r="N148" s="4"/>
      <c r="S148" s="2"/>
      <c r="T148" s="35"/>
      <c r="U148" s="25"/>
      <c r="V148" s="26"/>
      <c r="W148" s="26"/>
      <c r="X148" s="26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20" s="11" customFormat="1" ht="12.75">
      <c r="A149" s="29"/>
      <c r="B149" s="29"/>
      <c r="C149" s="29"/>
      <c r="D149" s="29"/>
      <c r="E149" s="29"/>
      <c r="F149" s="2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2"/>
      <c r="T149" s="35"/>
    </row>
    <row r="150" spans="1:20" s="11" customFormat="1" ht="12.75">
      <c r="A150" s="29"/>
      <c r="B150" s="29"/>
      <c r="C150" s="29"/>
      <c r="D150" s="29"/>
      <c r="E150" s="29"/>
      <c r="F150" s="2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T150" s="35"/>
    </row>
    <row r="151" spans="1:36" ht="12.75">
      <c r="A151" s="29"/>
      <c r="B151" s="29"/>
      <c r="C151" s="29"/>
      <c r="D151" s="29"/>
      <c r="E151" s="29"/>
      <c r="F151" s="29"/>
      <c r="O151" s="11"/>
      <c r="P151" s="11"/>
      <c r="Q151" s="11"/>
      <c r="R151" s="11"/>
      <c r="S151" s="11"/>
      <c r="T151" s="30"/>
      <c r="U151" s="35"/>
      <c r="V151" s="35"/>
      <c r="W151" s="35"/>
      <c r="X151" s="35"/>
      <c r="AI151" s="11"/>
      <c r="AJ151" s="11"/>
    </row>
    <row r="152" spans="1:36" ht="12.75">
      <c r="A152" s="29"/>
      <c r="B152" s="29"/>
      <c r="C152" s="29"/>
      <c r="D152" s="29"/>
      <c r="E152" s="29"/>
      <c r="F152" s="29"/>
      <c r="O152" s="11"/>
      <c r="P152" s="11"/>
      <c r="Q152" s="11"/>
      <c r="R152" s="11"/>
      <c r="T152" s="30"/>
      <c r="U152" s="35"/>
      <c r="V152" s="26"/>
      <c r="W152" s="26"/>
      <c r="X152" s="35"/>
      <c r="AJ152" s="11"/>
    </row>
    <row r="153" spans="1:35" s="11" customFormat="1" ht="12.75">
      <c r="A153" s="29"/>
      <c r="B153" s="29"/>
      <c r="C153" s="29"/>
      <c r="D153" s="29"/>
      <c r="E153" s="29"/>
      <c r="F153" s="2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2"/>
      <c r="T153" s="33"/>
      <c r="U153" s="35"/>
      <c r="V153" s="35"/>
      <c r="W153" s="35"/>
      <c r="X153" s="35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4" s="11" customFormat="1" ht="12.75">
      <c r="A154" s="29"/>
      <c r="B154" s="29"/>
      <c r="C154" s="29"/>
      <c r="D154" s="29"/>
      <c r="E154" s="29"/>
      <c r="F154" s="2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2"/>
      <c r="T154" s="30"/>
      <c r="U154" s="39"/>
      <c r="V154" s="40"/>
      <c r="W154" s="40"/>
      <c r="X154" s="40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6" ht="12.75">
      <c r="A155" s="29"/>
      <c r="B155" s="29"/>
      <c r="C155" s="29"/>
      <c r="D155" s="29"/>
      <c r="E155" s="29"/>
      <c r="F155" s="29"/>
      <c r="T155" s="30"/>
      <c r="U155" s="39"/>
      <c r="V155" s="40"/>
      <c r="W155" s="40"/>
      <c r="X155" s="40"/>
      <c r="AI155" s="11"/>
      <c r="AJ155" s="11"/>
    </row>
    <row r="156" spans="1:36" ht="12.75">
      <c r="A156" s="29"/>
      <c r="B156" s="29"/>
      <c r="C156" s="29"/>
      <c r="D156" s="29"/>
      <c r="E156" s="29"/>
      <c r="F156" s="29"/>
      <c r="T156" s="30"/>
      <c r="U156" s="41"/>
      <c r="V156" s="42"/>
      <c r="W156" s="42"/>
      <c r="X156" s="42"/>
      <c r="AJ156" s="11"/>
    </row>
    <row r="157" spans="1:36" ht="12.75">
      <c r="A157" s="29"/>
      <c r="B157" s="29"/>
      <c r="C157" s="29"/>
      <c r="D157" s="29"/>
      <c r="E157" s="29"/>
      <c r="F157" s="29"/>
      <c r="T157" s="30"/>
      <c r="U157" s="25"/>
      <c r="V157" s="26"/>
      <c r="W157" s="26"/>
      <c r="X157" s="26"/>
      <c r="AJ157" s="11"/>
    </row>
    <row r="158" spans="1:36" ht="12.75">
      <c r="A158" s="29"/>
      <c r="B158" s="29"/>
      <c r="C158" s="29"/>
      <c r="D158" s="29"/>
      <c r="E158" s="29"/>
      <c r="F158" s="29"/>
      <c r="T158" s="30"/>
      <c r="U158" s="25"/>
      <c r="V158" s="26"/>
      <c r="W158" s="26"/>
      <c r="X158" s="26"/>
      <c r="AJ158" s="11"/>
    </row>
    <row r="159" spans="1:36" ht="12.75">
      <c r="A159" s="29"/>
      <c r="B159" s="29"/>
      <c r="C159" s="29"/>
      <c r="D159" s="29"/>
      <c r="E159" s="29"/>
      <c r="F159" s="29"/>
      <c r="T159" s="30"/>
      <c r="U159" s="25"/>
      <c r="V159" s="26"/>
      <c r="W159" s="26"/>
      <c r="X159" s="26"/>
      <c r="AJ159" s="11"/>
    </row>
    <row r="160" spans="1:36" ht="12.75">
      <c r="A160" s="29"/>
      <c r="B160" s="29"/>
      <c r="C160" s="29"/>
      <c r="D160" s="29"/>
      <c r="E160" s="29"/>
      <c r="F160" s="29"/>
      <c r="T160" s="30"/>
      <c r="U160" s="25"/>
      <c r="V160" s="26"/>
      <c r="W160" s="26"/>
      <c r="X160" s="26"/>
      <c r="AJ160" s="11"/>
    </row>
    <row r="161" spans="1:24" ht="12.75">
      <c r="A161" s="29"/>
      <c r="B161" s="29"/>
      <c r="C161" s="29"/>
      <c r="D161" s="29"/>
      <c r="E161" s="29"/>
      <c r="F161" s="29"/>
      <c r="T161" s="30"/>
      <c r="U161" s="25"/>
      <c r="V161" s="26"/>
      <c r="W161" s="26"/>
      <c r="X161" s="26"/>
    </row>
    <row r="162" spans="1:24" ht="12.75">
      <c r="A162" s="29"/>
      <c r="B162" s="29"/>
      <c r="C162" s="29"/>
      <c r="D162" s="29"/>
      <c r="E162" s="29"/>
      <c r="F162" s="29"/>
      <c r="T162" s="30"/>
      <c r="U162" s="25"/>
      <c r="V162" s="26"/>
      <c r="W162" s="26"/>
      <c r="X162" s="26"/>
    </row>
    <row r="163" spans="1:24" ht="12.75">
      <c r="A163" s="29"/>
      <c r="B163" s="29"/>
      <c r="C163" s="29"/>
      <c r="D163" s="29"/>
      <c r="E163" s="29"/>
      <c r="F163" s="29"/>
      <c r="T163" s="30"/>
      <c r="U163" s="25"/>
      <c r="V163" s="26"/>
      <c r="W163" s="26"/>
      <c r="X163" s="26"/>
    </row>
    <row r="164" spans="1:24" ht="12.75">
      <c r="A164" s="29"/>
      <c r="B164" s="29"/>
      <c r="C164" s="29"/>
      <c r="D164" s="29"/>
      <c r="E164" s="29"/>
      <c r="F164" s="29"/>
      <c r="T164" s="30"/>
      <c r="U164" s="25"/>
      <c r="V164" s="26"/>
      <c r="W164" s="26"/>
      <c r="X164" s="26"/>
    </row>
    <row r="165" spans="1:24" ht="12.75">
      <c r="A165" s="29"/>
      <c r="B165" s="29"/>
      <c r="C165" s="29"/>
      <c r="D165" s="29"/>
      <c r="E165" s="29"/>
      <c r="F165" s="29"/>
      <c r="T165" s="30"/>
      <c r="U165" s="25"/>
      <c r="V165" s="26"/>
      <c r="W165" s="26"/>
      <c r="X165" s="26"/>
    </row>
    <row r="166" spans="1:24" ht="12.75">
      <c r="A166" s="29"/>
      <c r="B166" s="29"/>
      <c r="C166" s="29"/>
      <c r="D166" s="29"/>
      <c r="E166" s="29"/>
      <c r="F166" s="29"/>
      <c r="T166" s="30"/>
      <c r="U166" s="25"/>
      <c r="V166" s="26"/>
      <c r="W166" s="26"/>
      <c r="X166" s="26"/>
    </row>
    <row r="167" spans="1:24" ht="12.75">
      <c r="A167" s="29"/>
      <c r="B167" s="29"/>
      <c r="C167" s="29"/>
      <c r="D167" s="29"/>
      <c r="E167" s="29"/>
      <c r="F167" s="29"/>
      <c r="T167" s="30"/>
      <c r="U167" s="25"/>
      <c r="V167" s="26"/>
      <c r="W167" s="26"/>
      <c r="X167" s="26"/>
    </row>
    <row r="168" spans="1:36" ht="12.75">
      <c r="A168" s="29"/>
      <c r="B168" s="29"/>
      <c r="C168" s="29"/>
      <c r="D168" s="29"/>
      <c r="E168" s="29"/>
      <c r="F168" s="29"/>
      <c r="T168" s="30"/>
      <c r="U168" s="25"/>
      <c r="V168" s="26"/>
      <c r="W168" s="26"/>
      <c r="X168" s="26"/>
      <c r="AJ168" s="47"/>
    </row>
    <row r="169" spans="1:36" ht="12.75">
      <c r="A169" s="29"/>
      <c r="B169" s="29"/>
      <c r="C169" s="29"/>
      <c r="D169" s="29"/>
      <c r="E169" s="29"/>
      <c r="F169" s="29"/>
      <c r="T169" s="30"/>
      <c r="U169" s="25"/>
      <c r="V169" s="26"/>
      <c r="W169" s="26"/>
      <c r="X169" s="26"/>
      <c r="AJ169" s="29"/>
    </row>
    <row r="170" spans="1:36" ht="12.75">
      <c r="A170" s="29"/>
      <c r="B170" s="29"/>
      <c r="C170" s="29"/>
      <c r="D170" s="29"/>
      <c r="E170" s="29"/>
      <c r="F170" s="29"/>
      <c r="T170" s="30"/>
      <c r="U170" s="25"/>
      <c r="V170" s="26"/>
      <c r="W170" s="26"/>
      <c r="X170" s="26"/>
      <c r="AJ170" s="48"/>
    </row>
    <row r="171" spans="1:36" ht="12.75">
      <c r="A171" s="29"/>
      <c r="B171" s="29"/>
      <c r="C171" s="29"/>
      <c r="D171" s="29"/>
      <c r="E171" s="29"/>
      <c r="F171" s="29"/>
      <c r="T171" s="30"/>
      <c r="U171" s="25"/>
      <c r="V171" s="26"/>
      <c r="W171" s="26"/>
      <c r="X171" s="26"/>
      <c r="AJ171" s="33"/>
    </row>
    <row r="172" spans="1:36" ht="12.75">
      <c r="A172" s="29"/>
      <c r="B172" s="29"/>
      <c r="C172" s="29"/>
      <c r="D172" s="29"/>
      <c r="E172" s="29"/>
      <c r="F172" s="29"/>
      <c r="T172" s="30"/>
      <c r="U172" s="25"/>
      <c r="V172" s="26"/>
      <c r="W172" s="26"/>
      <c r="X172" s="26"/>
      <c r="AJ172" s="33"/>
    </row>
    <row r="173" spans="1:36" ht="12.75">
      <c r="A173" s="29"/>
      <c r="B173" s="29"/>
      <c r="C173" s="29"/>
      <c r="D173" s="29"/>
      <c r="E173" s="29"/>
      <c r="F173" s="29"/>
      <c r="T173" s="33"/>
      <c r="U173" s="25"/>
      <c r="V173" s="26"/>
      <c r="W173" s="26"/>
      <c r="X173" s="26"/>
      <c r="AJ173" s="30"/>
    </row>
    <row r="174" spans="1:36" ht="12.75">
      <c r="A174" s="29"/>
      <c r="B174" s="29"/>
      <c r="C174" s="29"/>
      <c r="D174" s="29"/>
      <c r="E174" s="29"/>
      <c r="F174" s="29"/>
      <c r="T174" s="35"/>
      <c r="U174" s="25"/>
      <c r="V174" s="26"/>
      <c r="W174" s="26"/>
      <c r="X174" s="26"/>
      <c r="AJ174" s="30"/>
    </row>
    <row r="175" spans="1:36" ht="12.75">
      <c r="A175" s="29"/>
      <c r="B175" s="29"/>
      <c r="C175" s="29"/>
      <c r="D175" s="29"/>
      <c r="E175" s="29"/>
      <c r="F175" s="29"/>
      <c r="T175" s="35"/>
      <c r="U175" s="25"/>
      <c r="V175" s="26"/>
      <c r="W175" s="26"/>
      <c r="X175" s="26"/>
      <c r="AJ175" s="30"/>
    </row>
    <row r="176" spans="1:36" ht="12.75">
      <c r="A176" s="29"/>
      <c r="B176" s="29"/>
      <c r="C176" s="29"/>
      <c r="D176" s="29"/>
      <c r="E176" s="29"/>
      <c r="F176" s="29"/>
      <c r="T176" s="35"/>
      <c r="U176" s="36"/>
      <c r="V176" s="37"/>
      <c r="W176" s="37"/>
      <c r="X176" s="37"/>
      <c r="AJ176" s="30"/>
    </row>
    <row r="177" spans="1:36" ht="12.75">
      <c r="A177" s="29"/>
      <c r="B177" s="29"/>
      <c r="C177" s="29"/>
      <c r="D177" s="29"/>
      <c r="E177" s="29"/>
      <c r="F177" s="29"/>
      <c r="T177" s="30"/>
      <c r="U177" s="35"/>
      <c r="V177" s="35"/>
      <c r="W177" s="35"/>
      <c r="X177" s="35"/>
      <c r="AJ177" s="30"/>
    </row>
    <row r="178" spans="1:36" ht="12.75">
      <c r="A178" s="29"/>
      <c r="B178" s="29"/>
      <c r="C178" s="29"/>
      <c r="D178" s="29"/>
      <c r="E178" s="29"/>
      <c r="F178" s="29"/>
      <c r="T178" s="30"/>
      <c r="U178" s="35"/>
      <c r="V178" s="26"/>
      <c r="W178" s="26"/>
      <c r="X178" s="35"/>
      <c r="AJ178" s="30"/>
    </row>
    <row r="179" spans="1:36" ht="12.75">
      <c r="A179" s="29"/>
      <c r="B179" s="29"/>
      <c r="C179" s="29"/>
      <c r="D179" s="29"/>
      <c r="E179" s="29"/>
      <c r="F179" s="29"/>
      <c r="T179" s="33"/>
      <c r="U179" s="35"/>
      <c r="V179" s="35"/>
      <c r="W179" s="35"/>
      <c r="X179" s="35"/>
      <c r="AJ179" s="30"/>
    </row>
    <row r="180" spans="1:36" ht="12.75">
      <c r="A180" s="29"/>
      <c r="B180" s="29"/>
      <c r="C180" s="29"/>
      <c r="D180" s="29"/>
      <c r="E180" s="29"/>
      <c r="F180" s="29"/>
      <c r="T180" s="33"/>
      <c r="U180" s="39"/>
      <c r="V180" s="40"/>
      <c r="W180" s="40"/>
      <c r="X180" s="40"/>
      <c r="AJ180" s="30"/>
    </row>
    <row r="181" spans="1:36" ht="12.75">
      <c r="A181" s="29"/>
      <c r="B181" s="29"/>
      <c r="C181" s="29"/>
      <c r="D181" s="29"/>
      <c r="E181" s="29"/>
      <c r="F181" s="29"/>
      <c r="T181" s="30"/>
      <c r="U181" s="39"/>
      <c r="V181" s="40"/>
      <c r="W181" s="40"/>
      <c r="X181" s="40"/>
      <c r="AJ181" s="30"/>
    </row>
    <row r="182" spans="1:36" ht="12.75">
      <c r="A182" s="29"/>
      <c r="B182" s="29"/>
      <c r="C182" s="29"/>
      <c r="D182" s="29"/>
      <c r="E182" s="29"/>
      <c r="F182" s="29"/>
      <c r="T182" s="30"/>
      <c r="U182" s="41"/>
      <c r="V182" s="42"/>
      <c r="W182" s="42"/>
      <c r="X182" s="42"/>
      <c r="AJ182" s="30"/>
    </row>
    <row r="183" spans="1:36" ht="12.75">
      <c r="A183" s="29"/>
      <c r="B183" s="29"/>
      <c r="C183" s="29"/>
      <c r="D183" s="29"/>
      <c r="E183" s="29"/>
      <c r="F183" s="29"/>
      <c r="T183" s="30"/>
      <c r="U183" s="36"/>
      <c r="V183" s="42"/>
      <c r="W183" s="42"/>
      <c r="X183" s="42"/>
      <c r="AJ183" s="30"/>
    </row>
    <row r="184" spans="1:36" ht="12.75">
      <c r="A184" s="29"/>
      <c r="B184" s="29"/>
      <c r="C184" s="29"/>
      <c r="D184" s="29"/>
      <c r="E184" s="29"/>
      <c r="F184" s="29"/>
      <c r="T184" s="30"/>
      <c r="U184" s="25"/>
      <c r="V184" s="26"/>
      <c r="W184" s="26"/>
      <c r="X184" s="26"/>
      <c r="AJ184" s="30"/>
    </row>
    <row r="185" spans="1:36" ht="12.75">
      <c r="A185" s="29"/>
      <c r="B185" s="29"/>
      <c r="C185" s="29"/>
      <c r="D185" s="29"/>
      <c r="E185" s="29"/>
      <c r="F185" s="29"/>
      <c r="T185" s="30"/>
      <c r="U185" s="25"/>
      <c r="V185" s="26"/>
      <c r="W185" s="26"/>
      <c r="X185" s="26"/>
      <c r="AJ185" s="30"/>
    </row>
    <row r="186" spans="1:36" ht="12.75">
      <c r="A186" s="29"/>
      <c r="B186" s="29"/>
      <c r="C186" s="29"/>
      <c r="D186" s="29"/>
      <c r="E186" s="29"/>
      <c r="F186" s="29"/>
      <c r="T186" s="30"/>
      <c r="U186" s="25"/>
      <c r="V186" s="26"/>
      <c r="W186" s="26"/>
      <c r="X186" s="26"/>
      <c r="AJ186" s="30"/>
    </row>
    <row r="187" spans="1:36" ht="12.75">
      <c r="A187" s="29"/>
      <c r="B187" s="29"/>
      <c r="C187" s="29"/>
      <c r="D187" s="29"/>
      <c r="E187" s="29"/>
      <c r="F187" s="29"/>
      <c r="T187" s="30"/>
      <c r="U187" s="25"/>
      <c r="V187" s="26"/>
      <c r="W187" s="26"/>
      <c r="X187" s="26"/>
      <c r="AJ187" s="30"/>
    </row>
    <row r="188" spans="1:36" ht="12.75">
      <c r="A188" s="29"/>
      <c r="B188" s="29"/>
      <c r="C188" s="29"/>
      <c r="D188" s="29"/>
      <c r="E188" s="29"/>
      <c r="F188" s="29"/>
      <c r="T188" s="30"/>
      <c r="U188" s="25"/>
      <c r="V188" s="26"/>
      <c r="W188" s="26"/>
      <c r="X188" s="26"/>
      <c r="AJ188" s="30"/>
    </row>
    <row r="189" spans="1:36" ht="12.75">
      <c r="A189" s="29"/>
      <c r="B189" s="29"/>
      <c r="C189" s="29"/>
      <c r="D189" s="29"/>
      <c r="E189" s="29"/>
      <c r="F189" s="29"/>
      <c r="T189" s="30"/>
      <c r="U189" s="25"/>
      <c r="V189" s="26"/>
      <c r="W189" s="26"/>
      <c r="X189" s="26"/>
      <c r="AJ189" s="30"/>
    </row>
    <row r="190" spans="1:36" ht="12.75">
      <c r="A190" s="29"/>
      <c r="B190" s="29"/>
      <c r="C190" s="29"/>
      <c r="D190" s="29"/>
      <c r="E190" s="29"/>
      <c r="F190" s="29"/>
      <c r="T190" s="30"/>
      <c r="U190" s="25"/>
      <c r="V190" s="26"/>
      <c r="W190" s="26"/>
      <c r="X190" s="26"/>
      <c r="AJ190" s="30"/>
    </row>
    <row r="191" spans="1:36" ht="13.5" customHeight="1">
      <c r="A191" s="29"/>
      <c r="B191" s="29"/>
      <c r="C191" s="29"/>
      <c r="D191" s="29"/>
      <c r="E191" s="29"/>
      <c r="F191" s="29"/>
      <c r="T191" s="30"/>
      <c r="U191" s="25"/>
      <c r="V191" s="26"/>
      <c r="W191" s="26"/>
      <c r="X191" s="26"/>
      <c r="AJ191" s="30"/>
    </row>
    <row r="192" spans="1:36" ht="12.75">
      <c r="A192" s="29"/>
      <c r="B192" s="29"/>
      <c r="C192" s="29"/>
      <c r="D192" s="29"/>
      <c r="E192" s="29"/>
      <c r="F192" s="29"/>
      <c r="T192" s="30"/>
      <c r="U192" s="25"/>
      <c r="V192" s="26"/>
      <c r="W192" s="26"/>
      <c r="X192" s="26"/>
      <c r="AJ192" s="30"/>
    </row>
    <row r="193" spans="1:36" ht="12.75">
      <c r="A193" s="29"/>
      <c r="B193" s="29"/>
      <c r="C193" s="29"/>
      <c r="D193" s="29"/>
      <c r="E193" s="29"/>
      <c r="F193" s="29"/>
      <c r="T193" s="30"/>
      <c r="U193" s="25"/>
      <c r="V193" s="26"/>
      <c r="W193" s="26"/>
      <c r="X193" s="26"/>
      <c r="AJ193" s="30"/>
    </row>
    <row r="194" spans="1:36" ht="12.75">
      <c r="A194" s="29"/>
      <c r="B194" s="29"/>
      <c r="C194" s="29"/>
      <c r="D194" s="29"/>
      <c r="E194" s="29"/>
      <c r="F194" s="29"/>
      <c r="T194" s="30"/>
      <c r="U194" s="25"/>
      <c r="V194" s="26"/>
      <c r="W194" s="26"/>
      <c r="X194" s="26"/>
      <c r="AJ194" s="30"/>
    </row>
    <row r="195" spans="1:36" ht="12.75">
      <c r="A195" s="29"/>
      <c r="B195" s="29"/>
      <c r="C195" s="29"/>
      <c r="D195" s="29"/>
      <c r="E195" s="29"/>
      <c r="F195" s="29"/>
      <c r="T195" s="30"/>
      <c r="U195" s="25"/>
      <c r="V195" s="26"/>
      <c r="W195" s="26"/>
      <c r="X195" s="26"/>
      <c r="AJ195" s="30"/>
    </row>
    <row r="196" spans="1:36" ht="12.75">
      <c r="A196" s="29"/>
      <c r="B196" s="29"/>
      <c r="C196" s="29"/>
      <c r="D196" s="29"/>
      <c r="E196" s="29"/>
      <c r="F196" s="29"/>
      <c r="T196" s="30"/>
      <c r="U196" s="25"/>
      <c r="V196" s="26"/>
      <c r="W196" s="26"/>
      <c r="X196" s="26"/>
      <c r="AJ196" s="30"/>
    </row>
    <row r="197" spans="1:36" ht="12.75">
      <c r="A197" s="29"/>
      <c r="B197" s="29"/>
      <c r="C197" s="29"/>
      <c r="D197" s="29"/>
      <c r="E197" s="29"/>
      <c r="F197" s="29"/>
      <c r="T197" s="30"/>
      <c r="U197" s="25"/>
      <c r="V197" s="26"/>
      <c r="W197" s="26"/>
      <c r="X197" s="26"/>
      <c r="AJ197" s="30"/>
    </row>
    <row r="198" spans="1:36" ht="12.75">
      <c r="A198" s="29"/>
      <c r="B198" s="29"/>
      <c r="C198" s="29"/>
      <c r="D198" s="29"/>
      <c r="E198" s="29"/>
      <c r="F198" s="29"/>
      <c r="T198" s="30"/>
      <c r="U198" s="25"/>
      <c r="V198" s="26"/>
      <c r="W198" s="26"/>
      <c r="X198" s="26"/>
      <c r="AJ198" s="30"/>
    </row>
    <row r="199" spans="1:36" ht="12.75">
      <c r="A199" s="29"/>
      <c r="B199" s="29"/>
      <c r="C199" s="29"/>
      <c r="D199" s="29"/>
      <c r="E199" s="29"/>
      <c r="F199" s="29"/>
      <c r="T199" s="30"/>
      <c r="U199" s="25"/>
      <c r="V199" s="26"/>
      <c r="W199" s="26"/>
      <c r="X199" s="26"/>
      <c r="AJ199" s="30"/>
    </row>
    <row r="200" spans="1:36" ht="12.75">
      <c r="A200" s="29"/>
      <c r="B200" s="29"/>
      <c r="C200" s="29"/>
      <c r="D200" s="29"/>
      <c r="E200" s="29"/>
      <c r="F200" s="29"/>
      <c r="T200" s="33"/>
      <c r="U200" s="25"/>
      <c r="V200" s="26"/>
      <c r="W200" s="26"/>
      <c r="X200" s="26"/>
      <c r="AJ200" s="30"/>
    </row>
    <row r="201" spans="1:36" ht="12.75">
      <c r="A201" s="29"/>
      <c r="B201" s="29"/>
      <c r="C201" s="29"/>
      <c r="D201" s="29"/>
      <c r="E201" s="29"/>
      <c r="F201" s="29"/>
      <c r="T201" s="30"/>
      <c r="U201" s="25"/>
      <c r="V201" s="26"/>
      <c r="W201" s="26"/>
      <c r="X201" s="26"/>
      <c r="AJ201" s="30"/>
    </row>
    <row r="202" spans="1:36" ht="12.75">
      <c r="A202" s="29"/>
      <c r="B202" s="29"/>
      <c r="C202" s="29"/>
      <c r="D202" s="29"/>
      <c r="E202" s="29"/>
      <c r="F202" s="29"/>
      <c r="T202" s="30"/>
      <c r="U202" s="25"/>
      <c r="V202" s="26"/>
      <c r="W202" s="26"/>
      <c r="X202" s="26"/>
      <c r="AJ202" s="30"/>
    </row>
    <row r="203" spans="1:36" ht="12.75">
      <c r="A203" s="29"/>
      <c r="B203" s="29"/>
      <c r="C203" s="29"/>
      <c r="D203" s="29"/>
      <c r="E203" s="29"/>
      <c r="F203" s="29"/>
      <c r="T203" s="33"/>
      <c r="U203" s="36"/>
      <c r="V203" s="37"/>
      <c r="W203" s="37"/>
      <c r="X203" s="37"/>
      <c r="AJ203" s="30"/>
    </row>
    <row r="204" spans="1:36" ht="12.75">
      <c r="A204" s="29"/>
      <c r="B204" s="29"/>
      <c r="C204" s="29"/>
      <c r="D204" s="29"/>
      <c r="E204" s="29"/>
      <c r="F204" s="29"/>
      <c r="T204" s="33"/>
      <c r="U204" s="25"/>
      <c r="V204" s="26"/>
      <c r="W204" s="26"/>
      <c r="X204" s="26"/>
      <c r="AJ204" s="30"/>
    </row>
    <row r="205" spans="1:36" ht="12.75">
      <c r="A205" s="29"/>
      <c r="B205" s="29"/>
      <c r="C205" s="29"/>
      <c r="D205" s="29"/>
      <c r="E205" s="29"/>
      <c r="F205" s="29"/>
      <c r="T205" s="30"/>
      <c r="U205" s="25"/>
      <c r="V205" s="26"/>
      <c r="W205" s="26"/>
      <c r="X205" s="26"/>
      <c r="AJ205" s="30"/>
    </row>
    <row r="206" spans="1:36" ht="12.75">
      <c r="A206" s="29"/>
      <c r="B206" s="29"/>
      <c r="C206" s="29"/>
      <c r="D206" s="29"/>
      <c r="E206" s="29"/>
      <c r="F206" s="29"/>
      <c r="T206" s="30"/>
      <c r="U206" s="41"/>
      <c r="V206" s="42"/>
      <c r="W206" s="42"/>
      <c r="X206" s="42"/>
      <c r="AJ206" s="30"/>
    </row>
    <row r="207" spans="1:36" ht="12.75">
      <c r="A207" s="29"/>
      <c r="B207" s="29"/>
      <c r="C207" s="29"/>
      <c r="D207" s="29"/>
      <c r="E207" s="29"/>
      <c r="F207" s="29"/>
      <c r="T207" s="30"/>
      <c r="U207" s="36"/>
      <c r="V207" s="42"/>
      <c r="W207" s="42"/>
      <c r="X207" s="42"/>
      <c r="AJ207" s="30"/>
    </row>
    <row r="208" spans="1:36" ht="12.75">
      <c r="A208" s="29"/>
      <c r="B208" s="29"/>
      <c r="C208" s="29"/>
      <c r="D208" s="29"/>
      <c r="E208" s="29"/>
      <c r="F208" s="29"/>
      <c r="T208" s="30"/>
      <c r="U208" s="25"/>
      <c r="V208" s="26"/>
      <c r="W208" s="26"/>
      <c r="X208" s="26"/>
      <c r="AJ208" s="30"/>
    </row>
    <row r="209" spans="1:36" ht="12.75">
      <c r="A209" s="29"/>
      <c r="B209" s="29"/>
      <c r="C209" s="29"/>
      <c r="D209" s="29"/>
      <c r="E209" s="29"/>
      <c r="F209" s="29"/>
      <c r="T209" s="30"/>
      <c r="U209" s="25"/>
      <c r="V209" s="26"/>
      <c r="W209" s="26"/>
      <c r="X209" s="26"/>
      <c r="AJ209" s="30"/>
    </row>
    <row r="210" spans="1:36" ht="12.75">
      <c r="A210" s="29"/>
      <c r="B210" s="29"/>
      <c r="C210" s="29"/>
      <c r="D210" s="29"/>
      <c r="E210" s="29"/>
      <c r="F210" s="29"/>
      <c r="T210" s="30"/>
      <c r="U210" s="25"/>
      <c r="V210" s="26"/>
      <c r="W210" s="26"/>
      <c r="X210" s="26"/>
      <c r="AJ210" s="30"/>
    </row>
    <row r="211" spans="1:36" ht="12.75">
      <c r="A211" s="29"/>
      <c r="B211" s="29"/>
      <c r="C211" s="29"/>
      <c r="D211" s="29"/>
      <c r="E211" s="29"/>
      <c r="F211" s="29"/>
      <c r="T211" s="33"/>
      <c r="U211" s="25"/>
      <c r="V211" s="26"/>
      <c r="W211" s="26"/>
      <c r="X211" s="26"/>
      <c r="AJ211" s="30"/>
    </row>
    <row r="212" spans="1:36" ht="12.75">
      <c r="A212" s="29"/>
      <c r="B212" s="29"/>
      <c r="C212" s="29"/>
      <c r="D212" s="29"/>
      <c r="E212" s="29"/>
      <c r="F212" s="29"/>
      <c r="T212" s="30"/>
      <c r="U212" s="25"/>
      <c r="V212" s="26"/>
      <c r="W212" s="26"/>
      <c r="X212" s="26"/>
      <c r="AJ212" s="30"/>
    </row>
    <row r="213" spans="1:36" ht="12.75">
      <c r="A213" s="29"/>
      <c r="B213" s="29"/>
      <c r="C213" s="29"/>
      <c r="D213" s="29"/>
      <c r="E213" s="29"/>
      <c r="F213" s="29"/>
      <c r="T213" s="35"/>
      <c r="U213" s="25"/>
      <c r="V213" s="26"/>
      <c r="W213" s="26"/>
      <c r="X213" s="26"/>
      <c r="AJ213" s="30"/>
    </row>
    <row r="214" spans="1:36" ht="12.75">
      <c r="A214" s="29"/>
      <c r="B214" s="29"/>
      <c r="C214" s="29"/>
      <c r="D214" s="29"/>
      <c r="E214" s="29"/>
      <c r="F214" s="29"/>
      <c r="T214" s="35"/>
      <c r="U214" s="36"/>
      <c r="V214" s="37"/>
      <c r="W214" s="37"/>
      <c r="X214" s="37"/>
      <c r="AJ214" s="30"/>
    </row>
    <row r="215" spans="1:36" ht="12.75">
      <c r="A215" s="29"/>
      <c r="B215" s="29"/>
      <c r="C215" s="29"/>
      <c r="D215" s="29"/>
      <c r="E215" s="29"/>
      <c r="F215" s="29"/>
      <c r="T215" s="35"/>
      <c r="U215" s="25"/>
      <c r="V215" s="26"/>
      <c r="W215" s="26"/>
      <c r="X215" s="26"/>
      <c r="AJ215" s="30"/>
    </row>
    <row r="216" spans="1:36" ht="12.75">
      <c r="A216" s="29"/>
      <c r="B216" s="29"/>
      <c r="C216" s="29"/>
      <c r="D216" s="29"/>
      <c r="E216" s="29"/>
      <c r="F216" s="29"/>
      <c r="T216" s="35"/>
      <c r="U216" s="35"/>
      <c r="V216" s="26"/>
      <c r="W216" s="26"/>
      <c r="X216" s="49"/>
      <c r="AJ216" s="30"/>
    </row>
    <row r="217" spans="1:36" ht="12.75">
      <c r="A217" s="29"/>
      <c r="B217" s="29"/>
      <c r="C217" s="29"/>
      <c r="D217" s="29"/>
      <c r="E217" s="29"/>
      <c r="F217" s="29"/>
      <c r="T217" s="35"/>
      <c r="U217" s="35"/>
      <c r="V217" s="26"/>
      <c r="W217" s="26"/>
      <c r="X217" s="26"/>
      <c r="AJ217" s="30"/>
    </row>
    <row r="218" spans="1:36" ht="12.75">
      <c r="A218" s="29"/>
      <c r="B218" s="29"/>
      <c r="C218" s="29"/>
      <c r="D218" s="29"/>
      <c r="E218" s="29"/>
      <c r="F218" s="29"/>
      <c r="T218" s="35"/>
      <c r="U218" s="35"/>
      <c r="V218" s="26"/>
      <c r="W218" s="26"/>
      <c r="X218" s="49"/>
      <c r="AJ218" s="30"/>
    </row>
    <row r="219" spans="1:36" ht="12.75">
      <c r="A219" s="29"/>
      <c r="B219" s="29"/>
      <c r="C219" s="29"/>
      <c r="D219" s="29"/>
      <c r="E219" s="29"/>
      <c r="F219" s="29"/>
      <c r="T219" s="30"/>
      <c r="U219" s="35"/>
      <c r="V219" s="26"/>
      <c r="W219" s="26"/>
      <c r="X219" s="49"/>
      <c r="AJ219" s="30"/>
    </row>
    <row r="220" spans="1:36" ht="12.75">
      <c r="A220" s="29"/>
      <c r="B220" s="29"/>
      <c r="C220" s="29"/>
      <c r="D220" s="29"/>
      <c r="E220" s="29"/>
      <c r="F220" s="29"/>
      <c r="T220" s="30"/>
      <c r="U220" s="35"/>
      <c r="V220" s="26"/>
      <c r="W220" s="26"/>
      <c r="X220" s="49"/>
      <c r="AJ220" s="30"/>
    </row>
    <row r="221" spans="1:36" ht="12.75">
      <c r="A221" s="29"/>
      <c r="B221" s="29"/>
      <c r="C221" s="29"/>
      <c r="D221" s="29"/>
      <c r="E221" s="29"/>
      <c r="F221" s="29"/>
      <c r="T221" s="30"/>
      <c r="U221" s="35"/>
      <c r="V221" s="35"/>
      <c r="W221" s="49"/>
      <c r="X221" s="35"/>
      <c r="AJ221" s="30"/>
    </row>
    <row r="222" spans="1:36" ht="12.75">
      <c r="A222" s="29"/>
      <c r="B222" s="29"/>
      <c r="C222" s="29"/>
      <c r="D222" s="29"/>
      <c r="E222" s="29"/>
      <c r="F222" s="29"/>
      <c r="T222" s="30"/>
      <c r="U222" s="41"/>
      <c r="V222" s="37"/>
      <c r="W222" s="37"/>
      <c r="X222" s="37"/>
      <c r="AJ222" s="30"/>
    </row>
    <row r="223" spans="1:36" ht="12.75">
      <c r="A223" s="29"/>
      <c r="B223" s="29"/>
      <c r="C223" s="29"/>
      <c r="D223" s="29"/>
      <c r="E223" s="29"/>
      <c r="F223" s="29"/>
      <c r="T223" s="30"/>
      <c r="U223" s="25"/>
      <c r="V223" s="26"/>
      <c r="W223" s="26"/>
      <c r="X223" s="26"/>
      <c r="AJ223" s="30"/>
    </row>
    <row r="224" spans="1:36" ht="12.75">
      <c r="A224" s="29"/>
      <c r="B224" s="29"/>
      <c r="C224" s="29"/>
      <c r="D224" s="29"/>
      <c r="E224" s="29"/>
      <c r="F224" s="29"/>
      <c r="T224" s="30"/>
      <c r="U224" s="25"/>
      <c r="V224" s="26"/>
      <c r="W224" s="26"/>
      <c r="X224" s="26"/>
      <c r="AJ224" s="30"/>
    </row>
    <row r="225" spans="1:36" ht="12.75">
      <c r="A225" s="29"/>
      <c r="B225" s="29"/>
      <c r="C225" s="29"/>
      <c r="D225" s="29"/>
      <c r="E225" s="29"/>
      <c r="F225" s="29"/>
      <c r="T225" s="30"/>
      <c r="U225" s="25"/>
      <c r="V225" s="26"/>
      <c r="W225" s="26"/>
      <c r="X225" s="26"/>
      <c r="AJ225" s="30"/>
    </row>
    <row r="226" spans="1:36" ht="12.75">
      <c r="A226" s="29"/>
      <c r="B226" s="29"/>
      <c r="C226" s="29"/>
      <c r="D226" s="29"/>
      <c r="E226" s="29"/>
      <c r="F226" s="29"/>
      <c r="T226" s="30"/>
      <c r="U226" s="25"/>
      <c r="V226" s="26"/>
      <c r="W226" s="26"/>
      <c r="X226" s="26"/>
      <c r="AJ226" s="30"/>
    </row>
    <row r="227" spans="1:36" ht="12.75">
      <c r="A227" s="29"/>
      <c r="B227" s="29"/>
      <c r="C227" s="29"/>
      <c r="D227" s="29"/>
      <c r="E227" s="29"/>
      <c r="F227" s="29"/>
      <c r="T227" s="30"/>
      <c r="U227" s="36"/>
      <c r="V227" s="37"/>
      <c r="W227" s="37"/>
      <c r="X227" s="37"/>
      <c r="AJ227" s="30"/>
    </row>
    <row r="228" spans="1:36" ht="12.75">
      <c r="A228" s="29"/>
      <c r="B228" s="29"/>
      <c r="C228" s="29"/>
      <c r="D228" s="29"/>
      <c r="E228" s="29"/>
      <c r="F228" s="29"/>
      <c r="T228" s="25"/>
      <c r="U228" s="25"/>
      <c r="V228" s="26"/>
      <c r="W228" s="26"/>
      <c r="X228" s="25"/>
      <c r="AJ228" s="30"/>
    </row>
    <row r="229" spans="1:36" ht="12.75">
      <c r="A229" s="29"/>
      <c r="B229" s="29"/>
      <c r="C229" s="29"/>
      <c r="D229" s="29"/>
      <c r="E229" s="29"/>
      <c r="F229" s="29"/>
      <c r="T229" s="25"/>
      <c r="U229" s="25"/>
      <c r="V229" s="26"/>
      <c r="W229" s="26"/>
      <c r="X229" s="26"/>
      <c r="AJ229" s="30"/>
    </row>
    <row r="230" spans="1:36" ht="12.75">
      <c r="A230" s="29"/>
      <c r="B230" s="29"/>
      <c r="C230" s="29"/>
      <c r="D230" s="29"/>
      <c r="E230" s="29"/>
      <c r="F230" s="29"/>
      <c r="T230" s="25"/>
      <c r="U230" s="25"/>
      <c r="V230" s="25"/>
      <c r="W230" s="25"/>
      <c r="X230" s="25"/>
      <c r="AJ230" s="30"/>
    </row>
    <row r="231" spans="1:36" ht="12.75">
      <c r="A231" s="29"/>
      <c r="B231" s="29"/>
      <c r="C231" s="29"/>
      <c r="D231" s="29"/>
      <c r="E231" s="29"/>
      <c r="F231" s="29"/>
      <c r="T231" s="25"/>
      <c r="U231" s="25"/>
      <c r="V231" s="26"/>
      <c r="W231" s="26"/>
      <c r="X231" s="25"/>
      <c r="AJ231" s="30"/>
    </row>
    <row r="232" spans="1:36" ht="12.75">
      <c r="A232" s="29"/>
      <c r="B232" s="29"/>
      <c r="C232" s="29"/>
      <c r="D232" s="29"/>
      <c r="E232" s="29"/>
      <c r="F232" s="29"/>
      <c r="T232" s="25"/>
      <c r="U232" s="25"/>
      <c r="V232" s="26"/>
      <c r="W232" s="26"/>
      <c r="X232" s="25"/>
      <c r="AJ232" s="30"/>
    </row>
    <row r="233" spans="1:36" ht="12.75">
      <c r="A233" s="29"/>
      <c r="B233" s="29"/>
      <c r="C233" s="29"/>
      <c r="D233" s="29"/>
      <c r="E233" s="29"/>
      <c r="F233" s="29"/>
      <c r="T233" s="25"/>
      <c r="U233" s="25"/>
      <c r="V233" s="26"/>
      <c r="W233" s="26"/>
      <c r="X233" s="25"/>
      <c r="AJ233" s="30"/>
    </row>
    <row r="234" spans="1:36" ht="12.75">
      <c r="A234" s="29"/>
      <c r="B234" s="29"/>
      <c r="C234" s="29"/>
      <c r="D234" s="29"/>
      <c r="E234" s="29"/>
      <c r="F234" s="29"/>
      <c r="T234" s="25"/>
      <c r="U234" s="25"/>
      <c r="V234" s="26"/>
      <c r="W234" s="26"/>
      <c r="X234" s="25"/>
      <c r="AJ234" s="30"/>
    </row>
    <row r="235" spans="1:36" ht="12.75">
      <c r="A235" s="29"/>
      <c r="B235" s="29"/>
      <c r="C235" s="29"/>
      <c r="D235" s="29"/>
      <c r="E235" s="29"/>
      <c r="F235" s="29"/>
      <c r="T235" s="33"/>
      <c r="U235" s="25"/>
      <c r="V235" s="25"/>
      <c r="W235" s="25"/>
      <c r="X235" s="25"/>
      <c r="AJ235" s="30"/>
    </row>
    <row r="236" spans="1:36" ht="8.25" customHeight="1">
      <c r="A236" s="29"/>
      <c r="B236" s="29"/>
      <c r="C236" s="29"/>
      <c r="D236" s="29"/>
      <c r="E236" s="29"/>
      <c r="F236" s="29"/>
      <c r="T236" s="33"/>
      <c r="U236" s="25"/>
      <c r="V236" s="25"/>
      <c r="W236" s="26"/>
      <c r="X236" s="25"/>
      <c r="AJ236" s="30"/>
    </row>
    <row r="237" spans="1:36" ht="12.75">
      <c r="A237" s="29"/>
      <c r="B237" s="29"/>
      <c r="C237" s="29"/>
      <c r="D237" s="29"/>
      <c r="E237" s="29"/>
      <c r="F237" s="29"/>
      <c r="T237" s="30"/>
      <c r="U237" s="25"/>
      <c r="V237" s="25"/>
      <c r="W237" s="25"/>
      <c r="X237" s="25"/>
      <c r="AJ237" s="30"/>
    </row>
    <row r="238" spans="1:36" ht="12.75">
      <c r="A238" s="29"/>
      <c r="B238" s="29"/>
      <c r="C238" s="29"/>
      <c r="D238" s="29"/>
      <c r="E238" s="29"/>
      <c r="F238" s="29"/>
      <c r="T238" s="30"/>
      <c r="U238" s="41"/>
      <c r="V238" s="42"/>
      <c r="W238" s="42"/>
      <c r="X238" s="42"/>
      <c r="AJ238" s="30"/>
    </row>
    <row r="239" spans="1:36" ht="12.75">
      <c r="A239" s="29"/>
      <c r="B239" s="29"/>
      <c r="C239" s="29"/>
      <c r="D239" s="29"/>
      <c r="E239" s="29"/>
      <c r="F239" s="29"/>
      <c r="T239" s="30"/>
      <c r="U239" s="36"/>
      <c r="V239" s="42"/>
      <c r="W239" s="42"/>
      <c r="X239" s="42"/>
      <c r="AJ239" s="30"/>
    </row>
    <row r="240" spans="1:36" ht="12.75">
      <c r="A240" s="29"/>
      <c r="B240" s="29"/>
      <c r="C240" s="29"/>
      <c r="D240" s="29"/>
      <c r="E240" s="29"/>
      <c r="F240" s="29"/>
      <c r="T240" s="30"/>
      <c r="U240" s="25"/>
      <c r="V240" s="26"/>
      <c r="W240" s="26"/>
      <c r="X240" s="26"/>
      <c r="AJ240" s="30"/>
    </row>
    <row r="241" spans="1:36" ht="12.75">
      <c r="A241" s="29"/>
      <c r="B241" s="29"/>
      <c r="C241" s="29"/>
      <c r="D241" s="29"/>
      <c r="E241" s="29"/>
      <c r="F241" s="29"/>
      <c r="T241" s="30"/>
      <c r="U241" s="25"/>
      <c r="V241" s="26"/>
      <c r="W241" s="26"/>
      <c r="X241" s="26"/>
      <c r="AJ241" s="30"/>
    </row>
    <row r="242" spans="1:36" ht="12.75">
      <c r="A242" s="29"/>
      <c r="B242" s="29"/>
      <c r="C242" s="29"/>
      <c r="D242" s="29"/>
      <c r="E242" s="29"/>
      <c r="F242" s="29"/>
      <c r="T242" s="30"/>
      <c r="U242" s="25"/>
      <c r="V242" s="26"/>
      <c r="W242" s="26"/>
      <c r="X242" s="26"/>
      <c r="AJ242" s="30"/>
    </row>
    <row r="243" spans="1:36" ht="12.75">
      <c r="A243" s="29"/>
      <c r="B243" s="29"/>
      <c r="C243" s="29"/>
      <c r="D243" s="29"/>
      <c r="E243" s="29"/>
      <c r="F243" s="29"/>
      <c r="T243" s="33"/>
      <c r="U243" s="25"/>
      <c r="V243" s="26"/>
      <c r="W243" s="26"/>
      <c r="X243" s="26"/>
      <c r="AJ243" s="30"/>
    </row>
    <row r="244" spans="1:36" ht="12.75">
      <c r="A244" s="29"/>
      <c r="B244" s="29"/>
      <c r="C244" s="29"/>
      <c r="D244" s="29"/>
      <c r="E244" s="29"/>
      <c r="F244" s="29"/>
      <c r="T244" s="25"/>
      <c r="U244" s="25"/>
      <c r="V244" s="26"/>
      <c r="W244" s="26"/>
      <c r="X244" s="26"/>
      <c r="AJ244" s="30"/>
    </row>
    <row r="245" spans="1:36" ht="12.75">
      <c r="A245" s="29"/>
      <c r="B245" s="29"/>
      <c r="C245" s="29"/>
      <c r="D245" s="29"/>
      <c r="E245" s="29"/>
      <c r="F245" s="29"/>
      <c r="T245" s="25"/>
      <c r="U245" s="25"/>
      <c r="V245" s="26"/>
      <c r="W245" s="26"/>
      <c r="X245" s="26"/>
      <c r="AJ245" s="30"/>
    </row>
    <row r="246" spans="1:36" ht="12.75">
      <c r="A246" s="29"/>
      <c r="B246" s="29"/>
      <c r="C246" s="29"/>
      <c r="D246" s="29"/>
      <c r="E246" s="29"/>
      <c r="F246" s="29"/>
      <c r="T246" s="25"/>
      <c r="U246" s="36"/>
      <c r="V246" s="37"/>
      <c r="W246" s="37"/>
      <c r="X246" s="37"/>
      <c r="AJ246" s="30"/>
    </row>
    <row r="247" spans="1:36" ht="12.75">
      <c r="A247" s="29"/>
      <c r="B247" s="29"/>
      <c r="C247" s="29"/>
      <c r="D247" s="29"/>
      <c r="E247" s="29"/>
      <c r="F247" s="29"/>
      <c r="T247" s="50"/>
      <c r="U247" s="25"/>
      <c r="V247" s="25"/>
      <c r="W247" s="25"/>
      <c r="X247" s="25"/>
      <c r="AJ247" s="30"/>
    </row>
    <row r="248" spans="1:36" ht="12.75">
      <c r="A248" s="29"/>
      <c r="B248" s="29"/>
      <c r="C248" s="29"/>
      <c r="D248" s="29"/>
      <c r="E248" s="29"/>
      <c r="F248" s="29"/>
      <c r="T248" s="50"/>
      <c r="U248" s="25"/>
      <c r="V248" s="25"/>
      <c r="W248" s="25"/>
      <c r="X248" s="25"/>
      <c r="AJ248" s="30"/>
    </row>
    <row r="249" spans="1:36" ht="12.75">
      <c r="A249" s="29"/>
      <c r="B249" s="29"/>
      <c r="C249" s="29"/>
      <c r="D249" s="29"/>
      <c r="E249" s="29"/>
      <c r="F249" s="29"/>
      <c r="T249" s="50"/>
      <c r="U249" s="25"/>
      <c r="V249" s="25"/>
      <c r="W249" s="25"/>
      <c r="X249" s="25"/>
      <c r="AJ249" s="30"/>
    </row>
    <row r="250" spans="1:36" ht="12.75">
      <c r="A250" s="8"/>
      <c r="B250" s="8"/>
      <c r="C250" s="8"/>
      <c r="D250" s="8"/>
      <c r="E250" s="8"/>
      <c r="F250" s="8"/>
      <c r="T250" s="50"/>
      <c r="U250" s="8"/>
      <c r="V250" s="8"/>
      <c r="W250" s="8"/>
      <c r="X250" s="8"/>
      <c r="AJ250" s="30"/>
    </row>
    <row r="251" spans="1:36" ht="15">
      <c r="A251" s="52"/>
      <c r="B251" s="53"/>
      <c r="C251" s="53"/>
      <c r="D251" s="53"/>
      <c r="E251" s="53"/>
      <c r="F251" s="53"/>
      <c r="T251" s="50"/>
      <c r="U251" s="8"/>
      <c r="V251" s="8"/>
      <c r="W251" s="8"/>
      <c r="X251" s="8"/>
      <c r="AJ251" s="30"/>
    </row>
    <row r="252" spans="1:36" ht="15">
      <c r="A252" s="54"/>
      <c r="B252" s="53"/>
      <c r="C252" s="53"/>
      <c r="D252" s="53"/>
      <c r="E252" s="53"/>
      <c r="F252" s="53"/>
      <c r="T252" s="51"/>
      <c r="U252" s="8"/>
      <c r="V252" s="8"/>
      <c r="W252" s="8"/>
      <c r="X252" s="8"/>
      <c r="AJ252" s="30"/>
    </row>
    <row r="253" spans="1:36" ht="12.75">
      <c r="A253" s="56"/>
      <c r="B253" s="39"/>
      <c r="C253" s="39"/>
      <c r="D253" s="39"/>
      <c r="E253" s="39"/>
      <c r="F253" s="39"/>
      <c r="T253" s="41"/>
      <c r="U253" s="8"/>
      <c r="V253" s="8"/>
      <c r="W253" s="8"/>
      <c r="X253" s="8"/>
      <c r="AJ253" s="30"/>
    </row>
    <row r="254" spans="1:36" ht="12.75">
      <c r="A254" s="41"/>
      <c r="B254" s="42"/>
      <c r="C254" s="42"/>
      <c r="D254" s="42"/>
      <c r="E254" s="42"/>
      <c r="F254" s="42"/>
      <c r="T254" s="55"/>
      <c r="U254" s="8"/>
      <c r="V254" s="8"/>
      <c r="W254" s="8"/>
      <c r="X254" s="8"/>
      <c r="AJ254" s="30"/>
    </row>
    <row r="255" spans="1:36" ht="15">
      <c r="A255" s="36"/>
      <c r="B255" s="42"/>
      <c r="C255" s="42"/>
      <c r="D255" s="42"/>
      <c r="E255" s="42"/>
      <c r="F255" s="42"/>
      <c r="T255" s="33"/>
      <c r="U255" s="52"/>
      <c r="V255" s="53"/>
      <c r="W255" s="53"/>
      <c r="X255" s="53"/>
      <c r="AJ255" s="30"/>
    </row>
    <row r="256" spans="1:36" ht="15">
      <c r="A256" s="25"/>
      <c r="B256" s="26"/>
      <c r="C256" s="26"/>
      <c r="D256" s="26"/>
      <c r="E256" s="26"/>
      <c r="F256" s="26"/>
      <c r="T256" s="33"/>
      <c r="U256" s="54"/>
      <c r="V256" s="53"/>
      <c r="W256" s="53"/>
      <c r="X256" s="53"/>
      <c r="AJ256" s="30"/>
    </row>
    <row r="257" spans="1:36" ht="12.75">
      <c r="A257" s="25"/>
      <c r="B257" s="26"/>
      <c r="C257" s="26"/>
      <c r="D257" s="26"/>
      <c r="E257" s="26"/>
      <c r="F257" s="26"/>
      <c r="T257" s="30"/>
      <c r="U257" s="56"/>
      <c r="V257" s="39"/>
      <c r="W257" s="39"/>
      <c r="X257" s="39"/>
      <c r="AJ257" s="30"/>
    </row>
    <row r="258" spans="1:36" ht="12.75">
      <c r="A258" s="25"/>
      <c r="B258" s="26"/>
      <c r="C258" s="26"/>
      <c r="D258" s="26"/>
      <c r="E258" s="26"/>
      <c r="F258" s="26"/>
      <c r="T258" s="30"/>
      <c r="U258" s="41"/>
      <c r="V258" s="42"/>
      <c r="W258" s="42"/>
      <c r="X258" s="42"/>
      <c r="AJ258" s="30"/>
    </row>
    <row r="259" spans="1:36" ht="12.75">
      <c r="A259" s="25"/>
      <c r="B259" s="26"/>
      <c r="C259" s="26"/>
      <c r="D259" s="26"/>
      <c r="E259" s="26"/>
      <c r="F259" s="26"/>
      <c r="T259" s="30"/>
      <c r="U259" s="36"/>
      <c r="V259" s="42"/>
      <c r="W259" s="42"/>
      <c r="X259" s="42"/>
      <c r="AJ259" s="30"/>
    </row>
    <row r="260" spans="1:36" ht="12.75">
      <c r="A260" s="25"/>
      <c r="B260" s="26"/>
      <c r="C260" s="26"/>
      <c r="D260" s="26"/>
      <c r="E260" s="26"/>
      <c r="F260" s="26"/>
      <c r="T260" s="30"/>
      <c r="U260" s="25"/>
      <c r="V260" s="26"/>
      <c r="W260" s="26"/>
      <c r="X260" s="26"/>
      <c r="AJ260" s="30"/>
    </row>
    <row r="261" spans="1:36" ht="12.75">
      <c r="A261" s="25"/>
      <c r="B261" s="26"/>
      <c r="C261" s="26"/>
      <c r="D261" s="26"/>
      <c r="E261" s="26"/>
      <c r="F261" s="26"/>
      <c r="T261" s="30"/>
      <c r="U261" s="25"/>
      <c r="V261" s="26"/>
      <c r="W261" s="26"/>
      <c r="X261" s="26"/>
      <c r="AJ261" s="30"/>
    </row>
    <row r="262" spans="1:36" ht="12.75">
      <c r="A262" s="25"/>
      <c r="B262" s="26"/>
      <c r="C262" s="26"/>
      <c r="D262" s="26"/>
      <c r="E262" s="26"/>
      <c r="F262" s="26"/>
      <c r="T262" s="30"/>
      <c r="U262" s="25"/>
      <c r="V262" s="26"/>
      <c r="W262" s="26"/>
      <c r="X262" s="26"/>
      <c r="AJ262" s="30"/>
    </row>
    <row r="263" spans="1:36" ht="12.75">
      <c r="A263" s="25"/>
      <c r="B263" s="26"/>
      <c r="C263" s="26"/>
      <c r="D263" s="26"/>
      <c r="E263" s="26"/>
      <c r="F263" s="26"/>
      <c r="T263" s="30"/>
      <c r="U263" s="25"/>
      <c r="V263" s="26"/>
      <c r="W263" s="26"/>
      <c r="X263" s="26"/>
      <c r="AJ263" s="30"/>
    </row>
    <row r="264" spans="1:36" ht="12.75">
      <c r="A264" s="25"/>
      <c r="B264" s="26"/>
      <c r="C264" s="26"/>
      <c r="D264" s="26"/>
      <c r="E264" s="26"/>
      <c r="F264" s="26"/>
      <c r="T264" s="30"/>
      <c r="U264" s="25"/>
      <c r="V264" s="26"/>
      <c r="W264" s="26"/>
      <c r="X264" s="26"/>
      <c r="AJ264" s="30"/>
    </row>
    <row r="265" spans="1:36" ht="12.75">
      <c r="A265" s="25"/>
      <c r="B265" s="26"/>
      <c r="C265" s="26"/>
      <c r="D265" s="26"/>
      <c r="E265" s="26"/>
      <c r="F265" s="26"/>
      <c r="T265" s="30"/>
      <c r="U265" s="25"/>
      <c r="V265" s="26"/>
      <c r="W265" s="26"/>
      <c r="X265" s="26"/>
      <c r="AJ265" s="30"/>
    </row>
    <row r="266" spans="1:36" ht="12.75">
      <c r="A266" s="25"/>
      <c r="B266" s="26"/>
      <c r="C266" s="26"/>
      <c r="D266" s="26"/>
      <c r="E266" s="26"/>
      <c r="F266" s="26"/>
      <c r="T266" s="30"/>
      <c r="U266" s="25"/>
      <c r="V266" s="26"/>
      <c r="W266" s="26"/>
      <c r="X266" s="26"/>
      <c r="AJ266" s="30"/>
    </row>
    <row r="267" spans="1:36" ht="12.75">
      <c r="A267" s="25"/>
      <c r="B267" s="26"/>
      <c r="C267" s="26"/>
      <c r="D267" s="26"/>
      <c r="E267" s="26"/>
      <c r="F267" s="26"/>
      <c r="T267" s="30"/>
      <c r="U267" s="25"/>
      <c r="V267" s="26"/>
      <c r="W267" s="26"/>
      <c r="X267" s="26"/>
      <c r="AJ267" s="30"/>
    </row>
    <row r="268" spans="1:36" ht="12.75">
      <c r="A268" s="25"/>
      <c r="B268" s="26"/>
      <c r="C268" s="26"/>
      <c r="D268" s="26"/>
      <c r="E268" s="26"/>
      <c r="F268" s="26"/>
      <c r="T268" s="30"/>
      <c r="U268" s="25"/>
      <c r="V268" s="26"/>
      <c r="W268" s="26"/>
      <c r="X268" s="26"/>
      <c r="AJ268" s="30"/>
    </row>
    <row r="269" spans="1:36" ht="12.75">
      <c r="A269" s="25"/>
      <c r="B269" s="26"/>
      <c r="C269" s="26"/>
      <c r="D269" s="26"/>
      <c r="E269" s="26"/>
      <c r="F269" s="26"/>
      <c r="T269" s="30"/>
      <c r="U269" s="25"/>
      <c r="V269" s="26"/>
      <c r="W269" s="26"/>
      <c r="X269" s="26"/>
      <c r="AJ269" s="30"/>
    </row>
    <row r="270" spans="1:36" ht="12.75">
      <c r="A270" s="25"/>
      <c r="B270" s="26"/>
      <c r="C270" s="26"/>
      <c r="D270" s="26"/>
      <c r="E270" s="26"/>
      <c r="F270" s="26"/>
      <c r="T270" s="30"/>
      <c r="U270" s="25"/>
      <c r="V270" s="26"/>
      <c r="W270" s="26"/>
      <c r="X270" s="26"/>
      <c r="AJ270" s="30"/>
    </row>
    <row r="271" spans="1:36" ht="12.75">
      <c r="A271" s="25"/>
      <c r="B271" s="26"/>
      <c r="C271" s="26"/>
      <c r="D271" s="26"/>
      <c r="E271" s="26"/>
      <c r="F271" s="26"/>
      <c r="T271" s="30"/>
      <c r="U271" s="25"/>
      <c r="V271" s="26"/>
      <c r="W271" s="26"/>
      <c r="X271" s="26"/>
      <c r="AJ271" s="30"/>
    </row>
    <row r="272" spans="1:36" ht="12.75">
      <c r="A272" s="25"/>
      <c r="B272" s="26"/>
      <c r="C272" s="26"/>
      <c r="D272" s="26"/>
      <c r="E272" s="26"/>
      <c r="F272" s="26"/>
      <c r="T272" s="30"/>
      <c r="U272" s="25"/>
      <c r="V272" s="26"/>
      <c r="W272" s="26"/>
      <c r="X272" s="26"/>
      <c r="AJ272" s="30"/>
    </row>
    <row r="273" spans="1:36" ht="12.75">
      <c r="A273" s="25"/>
      <c r="B273" s="26"/>
      <c r="C273" s="26"/>
      <c r="D273" s="26"/>
      <c r="E273" s="26"/>
      <c r="F273" s="26"/>
      <c r="T273" s="30"/>
      <c r="U273" s="25"/>
      <c r="V273" s="26"/>
      <c r="W273" s="26"/>
      <c r="X273" s="26"/>
      <c r="AJ273" s="30"/>
    </row>
    <row r="274" spans="1:36" ht="12.75">
      <c r="A274" s="25"/>
      <c r="B274" s="26"/>
      <c r="C274" s="26"/>
      <c r="D274" s="26"/>
      <c r="E274" s="26"/>
      <c r="F274" s="26"/>
      <c r="T274" s="30"/>
      <c r="U274" s="25"/>
      <c r="V274" s="26"/>
      <c r="W274" s="26"/>
      <c r="X274" s="26"/>
      <c r="AJ274" s="30"/>
    </row>
    <row r="275" spans="1:36" ht="12.75">
      <c r="A275" s="25"/>
      <c r="B275" s="26"/>
      <c r="C275" s="26"/>
      <c r="D275" s="26"/>
      <c r="E275" s="26"/>
      <c r="F275" s="26"/>
      <c r="T275" s="30"/>
      <c r="U275" s="25"/>
      <c r="V275" s="26"/>
      <c r="W275" s="26"/>
      <c r="X275" s="26"/>
      <c r="AJ275" s="30"/>
    </row>
    <row r="276" spans="1:36" ht="12.75">
      <c r="A276" s="25"/>
      <c r="B276" s="26"/>
      <c r="C276" s="26"/>
      <c r="D276" s="26"/>
      <c r="E276" s="26"/>
      <c r="F276" s="26"/>
      <c r="T276" s="30"/>
      <c r="U276" s="25"/>
      <c r="V276" s="26"/>
      <c r="W276" s="26"/>
      <c r="X276" s="26"/>
      <c r="AJ276" s="30"/>
    </row>
    <row r="277" spans="1:36" ht="12.75">
      <c r="A277" s="25"/>
      <c r="B277" s="26"/>
      <c r="C277" s="26"/>
      <c r="D277" s="26"/>
      <c r="E277" s="26"/>
      <c r="F277" s="26"/>
      <c r="T277" s="30"/>
      <c r="U277" s="25"/>
      <c r="V277" s="26"/>
      <c r="W277" s="26"/>
      <c r="X277" s="26"/>
      <c r="AJ277" s="30"/>
    </row>
    <row r="278" spans="1:36" ht="12.75">
      <c r="A278" s="25"/>
      <c r="B278" s="26"/>
      <c r="C278" s="26"/>
      <c r="D278" s="26"/>
      <c r="E278" s="26"/>
      <c r="F278" s="26"/>
      <c r="T278" s="30"/>
      <c r="U278" s="25"/>
      <c r="V278" s="26"/>
      <c r="W278" s="26"/>
      <c r="X278" s="26"/>
      <c r="AJ278" s="30"/>
    </row>
    <row r="279" spans="1:36" ht="12.75">
      <c r="A279" s="25"/>
      <c r="B279" s="26"/>
      <c r="C279" s="26"/>
      <c r="D279" s="26"/>
      <c r="E279" s="26"/>
      <c r="F279" s="26"/>
      <c r="T279" s="30"/>
      <c r="U279" s="25"/>
      <c r="V279" s="26"/>
      <c r="W279" s="26"/>
      <c r="X279" s="26"/>
      <c r="AJ279" s="30"/>
    </row>
    <row r="280" spans="1:36" ht="12.75">
      <c r="A280" s="25"/>
      <c r="B280" s="26"/>
      <c r="C280" s="26"/>
      <c r="D280" s="26"/>
      <c r="E280" s="26"/>
      <c r="F280" s="26"/>
      <c r="T280" s="30"/>
      <c r="U280" s="25"/>
      <c r="V280" s="26"/>
      <c r="W280" s="26"/>
      <c r="X280" s="26"/>
      <c r="AJ280" s="30"/>
    </row>
    <row r="281" spans="1:36" ht="12.75">
      <c r="A281" s="25"/>
      <c r="B281" s="26"/>
      <c r="C281" s="26"/>
      <c r="D281" s="26"/>
      <c r="E281" s="26"/>
      <c r="F281" s="26"/>
      <c r="T281" s="30"/>
      <c r="U281" s="25"/>
      <c r="V281" s="26"/>
      <c r="W281" s="26"/>
      <c r="X281" s="26"/>
      <c r="AJ281" s="30"/>
    </row>
    <row r="282" spans="1:36" ht="12.75">
      <c r="A282" s="25"/>
      <c r="B282" s="26"/>
      <c r="C282" s="26"/>
      <c r="D282" s="26"/>
      <c r="E282" s="26"/>
      <c r="F282" s="26"/>
      <c r="T282" s="30"/>
      <c r="U282" s="25"/>
      <c r="V282" s="26"/>
      <c r="W282" s="26"/>
      <c r="X282" s="26"/>
      <c r="AJ282" s="30"/>
    </row>
    <row r="283" spans="1:36" ht="12.75">
      <c r="A283" s="25"/>
      <c r="B283" s="26"/>
      <c r="C283" s="26"/>
      <c r="D283" s="26"/>
      <c r="E283" s="26"/>
      <c r="F283" s="26"/>
      <c r="T283" s="30"/>
      <c r="U283" s="25"/>
      <c r="V283" s="26"/>
      <c r="W283" s="26"/>
      <c r="X283" s="26"/>
      <c r="AJ283" s="30"/>
    </row>
    <row r="284" spans="1:36" ht="12.75">
      <c r="A284" s="25"/>
      <c r="B284" s="26"/>
      <c r="C284" s="26"/>
      <c r="D284" s="26"/>
      <c r="E284" s="26"/>
      <c r="F284" s="26"/>
      <c r="T284" s="30"/>
      <c r="U284" s="25"/>
      <c r="V284" s="26"/>
      <c r="W284" s="26"/>
      <c r="X284" s="26"/>
      <c r="AJ284" s="30"/>
    </row>
    <row r="285" spans="1:36" ht="12.75">
      <c r="A285" s="25"/>
      <c r="B285" s="26"/>
      <c r="C285" s="26"/>
      <c r="D285" s="26"/>
      <c r="E285" s="26"/>
      <c r="F285" s="26"/>
      <c r="T285" s="30"/>
      <c r="U285" s="25"/>
      <c r="V285" s="26"/>
      <c r="W285" s="26"/>
      <c r="X285" s="26"/>
      <c r="AJ285" s="30"/>
    </row>
    <row r="286" spans="1:36" ht="12.75">
      <c r="A286" s="25"/>
      <c r="B286" s="26"/>
      <c r="C286" s="26"/>
      <c r="D286" s="26"/>
      <c r="E286" s="26"/>
      <c r="F286" s="26"/>
      <c r="T286" s="30"/>
      <c r="U286" s="25"/>
      <c r="V286" s="26"/>
      <c r="W286" s="26"/>
      <c r="X286" s="26"/>
      <c r="AJ286" s="30"/>
    </row>
    <row r="287" spans="1:36" ht="12.75">
      <c r="A287" s="25"/>
      <c r="B287" s="26"/>
      <c r="C287" s="26"/>
      <c r="D287" s="26"/>
      <c r="E287" s="26"/>
      <c r="F287" s="26"/>
      <c r="T287" s="30"/>
      <c r="U287" s="25"/>
      <c r="V287" s="26"/>
      <c r="W287" s="26"/>
      <c r="X287" s="26"/>
      <c r="AJ287" s="33"/>
    </row>
    <row r="288" spans="1:36" ht="12.75">
      <c r="A288" s="25"/>
      <c r="B288" s="26"/>
      <c r="C288" s="26"/>
      <c r="D288" s="26"/>
      <c r="E288" s="26"/>
      <c r="F288" s="26"/>
      <c r="T288" s="30"/>
      <c r="U288" s="25"/>
      <c r="V288" s="26"/>
      <c r="W288" s="26"/>
      <c r="X288" s="26"/>
      <c r="AJ288" s="33"/>
    </row>
    <row r="289" spans="1:36" ht="12.75">
      <c r="A289" s="25"/>
      <c r="B289" s="26"/>
      <c r="C289" s="26"/>
      <c r="D289" s="26"/>
      <c r="E289" s="26"/>
      <c r="F289" s="26"/>
      <c r="T289" s="30"/>
      <c r="U289" s="25"/>
      <c r="V289" s="26"/>
      <c r="W289" s="26"/>
      <c r="X289" s="26"/>
      <c r="AJ289" s="30"/>
    </row>
    <row r="290" spans="1:36" ht="12.75">
      <c r="A290" s="25"/>
      <c r="B290" s="26"/>
      <c r="C290" s="26"/>
      <c r="D290" s="26"/>
      <c r="E290" s="26"/>
      <c r="F290" s="26"/>
      <c r="T290" s="30"/>
      <c r="U290" s="25"/>
      <c r="V290" s="26"/>
      <c r="W290" s="26"/>
      <c r="X290" s="26"/>
      <c r="AJ290" s="30"/>
    </row>
    <row r="291" spans="1:36" ht="12.75">
      <c r="A291" s="25"/>
      <c r="B291" s="26"/>
      <c r="C291" s="26"/>
      <c r="D291" s="26"/>
      <c r="E291" s="26"/>
      <c r="F291" s="26"/>
      <c r="T291" s="30"/>
      <c r="U291" s="25"/>
      <c r="V291" s="26"/>
      <c r="W291" s="26"/>
      <c r="X291" s="26"/>
      <c r="AJ291" s="30"/>
    </row>
    <row r="292" spans="1:36" ht="12.75">
      <c r="A292" s="25"/>
      <c r="B292" s="26"/>
      <c r="C292" s="26"/>
      <c r="D292" s="26"/>
      <c r="E292" s="26"/>
      <c r="F292" s="26"/>
      <c r="T292" s="30"/>
      <c r="U292" s="25"/>
      <c r="V292" s="26"/>
      <c r="W292" s="26"/>
      <c r="X292" s="26"/>
      <c r="AJ292" s="30"/>
    </row>
    <row r="293" spans="1:36" ht="12.75">
      <c r="A293" s="25"/>
      <c r="B293" s="26"/>
      <c r="C293" s="26"/>
      <c r="D293" s="26"/>
      <c r="E293" s="26"/>
      <c r="F293" s="26"/>
      <c r="T293" s="30"/>
      <c r="U293" s="25"/>
      <c r="V293" s="26"/>
      <c r="W293" s="26"/>
      <c r="X293" s="26"/>
      <c r="AJ293" s="30"/>
    </row>
    <row r="294" spans="1:36" ht="12.75">
      <c r="A294" s="25"/>
      <c r="B294" s="26"/>
      <c r="C294" s="26"/>
      <c r="D294" s="26"/>
      <c r="E294" s="26"/>
      <c r="F294" s="26"/>
      <c r="T294" s="30"/>
      <c r="U294" s="25"/>
      <c r="V294" s="26"/>
      <c r="W294" s="26"/>
      <c r="X294" s="26"/>
      <c r="AJ294" s="30"/>
    </row>
    <row r="295" spans="1:36" ht="12.75">
      <c r="A295" s="25"/>
      <c r="B295" s="26"/>
      <c r="C295" s="26"/>
      <c r="D295" s="26"/>
      <c r="E295" s="26"/>
      <c r="F295" s="26"/>
      <c r="T295" s="30"/>
      <c r="U295" s="25"/>
      <c r="V295" s="26"/>
      <c r="W295" s="26"/>
      <c r="X295" s="26"/>
      <c r="AJ295" s="30"/>
    </row>
    <row r="296" spans="1:36" ht="12.75">
      <c r="A296" s="25"/>
      <c r="B296" s="26"/>
      <c r="C296" s="26"/>
      <c r="D296" s="26"/>
      <c r="E296" s="26"/>
      <c r="F296" s="26"/>
      <c r="T296" s="30"/>
      <c r="U296" s="25"/>
      <c r="V296" s="26"/>
      <c r="W296" s="26"/>
      <c r="X296" s="26"/>
      <c r="AJ296" s="30"/>
    </row>
    <row r="297" spans="1:36" ht="12.75">
      <c r="A297" s="25"/>
      <c r="B297" s="26"/>
      <c r="C297" s="26"/>
      <c r="D297" s="26"/>
      <c r="E297" s="26"/>
      <c r="F297" s="26"/>
      <c r="T297" s="30"/>
      <c r="U297" s="25"/>
      <c r="V297" s="26"/>
      <c r="W297" s="26"/>
      <c r="X297" s="26"/>
      <c r="AJ297" s="30"/>
    </row>
    <row r="298" spans="1:36" ht="12.75">
      <c r="A298" s="25"/>
      <c r="B298" s="26"/>
      <c r="C298" s="26"/>
      <c r="D298" s="26"/>
      <c r="E298" s="26"/>
      <c r="F298" s="26"/>
      <c r="T298" s="30"/>
      <c r="U298" s="25"/>
      <c r="V298" s="26"/>
      <c r="W298" s="26"/>
      <c r="X298" s="26"/>
      <c r="AJ298" s="30"/>
    </row>
    <row r="299" spans="1:36" ht="12.75">
      <c r="A299" s="25"/>
      <c r="B299" s="26"/>
      <c r="C299" s="26"/>
      <c r="D299" s="26"/>
      <c r="E299" s="26"/>
      <c r="F299" s="26"/>
      <c r="T299" s="30"/>
      <c r="U299" s="25"/>
      <c r="V299" s="26"/>
      <c r="W299" s="26"/>
      <c r="X299" s="26"/>
      <c r="AJ299" s="30"/>
    </row>
    <row r="300" spans="1:36" ht="12.75">
      <c r="A300" s="25"/>
      <c r="B300" s="26"/>
      <c r="C300" s="26"/>
      <c r="D300" s="26"/>
      <c r="E300" s="26"/>
      <c r="F300" s="26"/>
      <c r="T300" s="30"/>
      <c r="U300" s="25"/>
      <c r="V300" s="26"/>
      <c r="W300" s="26"/>
      <c r="X300" s="26"/>
      <c r="AJ300" s="30"/>
    </row>
    <row r="301" spans="1:36" ht="12.75">
      <c r="A301" s="25"/>
      <c r="B301" s="26"/>
      <c r="C301" s="26"/>
      <c r="D301" s="26"/>
      <c r="E301" s="26"/>
      <c r="F301" s="26"/>
      <c r="T301" s="30"/>
      <c r="U301" s="25"/>
      <c r="V301" s="26"/>
      <c r="W301" s="26"/>
      <c r="X301" s="26"/>
      <c r="AJ301" s="30"/>
    </row>
    <row r="302" spans="1:36" ht="12.75">
      <c r="A302" s="25"/>
      <c r="B302" s="26"/>
      <c r="C302" s="26"/>
      <c r="D302" s="26"/>
      <c r="E302" s="26"/>
      <c r="F302" s="26"/>
      <c r="T302" s="30"/>
      <c r="U302" s="25"/>
      <c r="V302" s="26"/>
      <c r="W302" s="26"/>
      <c r="X302" s="26"/>
      <c r="AJ302" s="30"/>
    </row>
    <row r="303" spans="1:36" ht="12.75">
      <c r="A303" s="25"/>
      <c r="B303" s="26"/>
      <c r="C303" s="26"/>
      <c r="D303" s="26"/>
      <c r="E303" s="26"/>
      <c r="F303" s="26"/>
      <c r="T303" s="30"/>
      <c r="U303" s="25"/>
      <c r="V303" s="26"/>
      <c r="W303" s="26"/>
      <c r="X303" s="26"/>
      <c r="AJ303" s="30"/>
    </row>
    <row r="304" spans="1:36" ht="12.75">
      <c r="A304" s="25"/>
      <c r="B304" s="26"/>
      <c r="C304" s="26"/>
      <c r="D304" s="26"/>
      <c r="E304" s="26"/>
      <c r="F304" s="26"/>
      <c r="T304" s="30"/>
      <c r="U304" s="25"/>
      <c r="V304" s="26"/>
      <c r="W304" s="26"/>
      <c r="X304" s="26"/>
      <c r="AJ304" s="30"/>
    </row>
    <row r="305" spans="1:36" ht="12.75">
      <c r="A305" s="25"/>
      <c r="B305" s="26"/>
      <c r="C305" s="26"/>
      <c r="D305" s="26"/>
      <c r="E305" s="26"/>
      <c r="F305" s="26"/>
      <c r="T305" s="30"/>
      <c r="U305" s="25"/>
      <c r="V305" s="26"/>
      <c r="W305" s="26"/>
      <c r="X305" s="26"/>
      <c r="AJ305" s="30"/>
    </row>
    <row r="306" spans="1:36" ht="12.75">
      <c r="A306" s="25"/>
      <c r="B306" s="26"/>
      <c r="C306" s="26"/>
      <c r="D306" s="26"/>
      <c r="E306" s="26"/>
      <c r="F306" s="26"/>
      <c r="T306" s="30"/>
      <c r="U306" s="25"/>
      <c r="V306" s="26"/>
      <c r="W306" s="26"/>
      <c r="X306" s="26"/>
      <c r="AJ306" s="30"/>
    </row>
    <row r="307" spans="1:36" ht="12.75">
      <c r="A307" s="25"/>
      <c r="B307" s="26"/>
      <c r="C307" s="26"/>
      <c r="D307" s="26"/>
      <c r="E307" s="26"/>
      <c r="F307" s="26"/>
      <c r="T307" s="30"/>
      <c r="U307" s="25"/>
      <c r="V307" s="26"/>
      <c r="W307" s="26"/>
      <c r="X307" s="26"/>
      <c r="AJ307" s="30"/>
    </row>
    <row r="308" spans="1:36" ht="12.75">
      <c r="A308" s="25"/>
      <c r="B308" s="26"/>
      <c r="C308" s="26"/>
      <c r="D308" s="26"/>
      <c r="E308" s="26"/>
      <c r="F308" s="26"/>
      <c r="T308" s="30"/>
      <c r="U308" s="25"/>
      <c r="V308" s="26"/>
      <c r="W308" s="26"/>
      <c r="X308" s="26"/>
      <c r="AJ308" s="30"/>
    </row>
    <row r="309" spans="1:36" ht="12.75">
      <c r="A309" s="25"/>
      <c r="B309" s="26"/>
      <c r="C309" s="26"/>
      <c r="D309" s="26"/>
      <c r="E309" s="26"/>
      <c r="F309" s="26"/>
      <c r="T309" s="30"/>
      <c r="U309" s="25"/>
      <c r="V309" s="26"/>
      <c r="W309" s="26"/>
      <c r="X309" s="26"/>
      <c r="AJ309" s="30"/>
    </row>
    <row r="310" spans="1:36" ht="12.75">
      <c r="A310" s="25"/>
      <c r="B310" s="26"/>
      <c r="C310" s="26"/>
      <c r="D310" s="26"/>
      <c r="E310" s="26"/>
      <c r="F310" s="26"/>
      <c r="T310" s="30"/>
      <c r="U310" s="25"/>
      <c r="V310" s="26"/>
      <c r="W310" s="26"/>
      <c r="X310" s="26"/>
      <c r="AJ310" s="30"/>
    </row>
    <row r="311" spans="1:36" ht="12.75">
      <c r="A311" s="25"/>
      <c r="B311" s="26"/>
      <c r="C311" s="26"/>
      <c r="D311" s="26"/>
      <c r="E311" s="26"/>
      <c r="F311" s="26"/>
      <c r="T311" s="30"/>
      <c r="U311" s="25"/>
      <c r="V311" s="26"/>
      <c r="W311" s="26"/>
      <c r="X311" s="26"/>
      <c r="AJ311" s="30"/>
    </row>
    <row r="312" spans="1:36" ht="12.75">
      <c r="A312" s="25"/>
      <c r="B312" s="26"/>
      <c r="C312" s="26"/>
      <c r="D312" s="26"/>
      <c r="E312" s="26"/>
      <c r="F312" s="26"/>
      <c r="T312" s="30"/>
      <c r="U312" s="25"/>
      <c r="V312" s="26"/>
      <c r="W312" s="26"/>
      <c r="X312" s="26"/>
      <c r="AJ312" s="30"/>
    </row>
    <row r="313" spans="1:36" ht="12.75">
      <c r="A313" s="25"/>
      <c r="B313" s="26"/>
      <c r="C313" s="26"/>
      <c r="D313" s="26"/>
      <c r="E313" s="26"/>
      <c r="F313" s="26"/>
      <c r="T313" s="30"/>
      <c r="U313" s="25"/>
      <c r="V313" s="26"/>
      <c r="W313" s="26"/>
      <c r="X313" s="26"/>
      <c r="AJ313" s="30"/>
    </row>
    <row r="314" spans="1:36" ht="12.75">
      <c r="A314" s="25"/>
      <c r="B314" s="26"/>
      <c r="C314" s="26"/>
      <c r="D314" s="26"/>
      <c r="E314" s="26"/>
      <c r="F314" s="26"/>
      <c r="T314" s="30"/>
      <c r="U314" s="25"/>
      <c r="V314" s="26"/>
      <c r="W314" s="26"/>
      <c r="X314" s="26"/>
      <c r="AJ314" s="30"/>
    </row>
    <row r="315" spans="1:36" ht="12.75">
      <c r="A315" s="25"/>
      <c r="B315" s="26"/>
      <c r="C315" s="26"/>
      <c r="D315" s="26"/>
      <c r="E315" s="26"/>
      <c r="F315" s="26"/>
      <c r="T315" s="30"/>
      <c r="U315" s="25"/>
      <c r="V315" s="26"/>
      <c r="W315" s="26"/>
      <c r="X315" s="26"/>
      <c r="AJ315" s="30"/>
    </row>
    <row r="316" spans="1:36" ht="12.75">
      <c r="A316" s="25"/>
      <c r="B316" s="26"/>
      <c r="C316" s="26"/>
      <c r="D316" s="26"/>
      <c r="E316" s="26"/>
      <c r="F316" s="26"/>
      <c r="T316" s="30"/>
      <c r="U316" s="25"/>
      <c r="V316" s="26"/>
      <c r="W316" s="26"/>
      <c r="X316" s="26"/>
      <c r="AJ316" s="30"/>
    </row>
    <row r="317" spans="1:36" ht="12.75">
      <c r="A317" s="25"/>
      <c r="B317" s="26"/>
      <c r="C317" s="26"/>
      <c r="D317" s="26"/>
      <c r="E317" s="26"/>
      <c r="F317" s="26"/>
      <c r="T317" s="30"/>
      <c r="U317" s="25"/>
      <c r="V317" s="26"/>
      <c r="W317" s="26"/>
      <c r="X317" s="26"/>
      <c r="AJ317" s="30"/>
    </row>
    <row r="318" spans="1:36" ht="12.75">
      <c r="A318" s="25"/>
      <c r="B318" s="26"/>
      <c r="C318" s="26"/>
      <c r="D318" s="26"/>
      <c r="E318" s="26"/>
      <c r="F318" s="26"/>
      <c r="T318" s="30"/>
      <c r="U318" s="25"/>
      <c r="V318" s="26"/>
      <c r="W318" s="26"/>
      <c r="X318" s="26"/>
      <c r="AJ318" s="33"/>
    </row>
    <row r="319" spans="1:36" ht="12.75">
      <c r="A319" s="25"/>
      <c r="B319" s="26"/>
      <c r="C319" s="26"/>
      <c r="D319" s="26"/>
      <c r="E319" s="26"/>
      <c r="F319" s="26"/>
      <c r="T319" s="30"/>
      <c r="U319" s="25"/>
      <c r="V319" s="26"/>
      <c r="W319" s="26"/>
      <c r="X319" s="26"/>
      <c r="AJ319" s="30"/>
    </row>
    <row r="320" spans="1:36" ht="12.75">
      <c r="A320" s="25"/>
      <c r="B320" s="26"/>
      <c r="C320" s="26"/>
      <c r="D320" s="26"/>
      <c r="E320" s="26"/>
      <c r="F320" s="26"/>
      <c r="T320" s="30"/>
      <c r="U320" s="25"/>
      <c r="V320" s="26"/>
      <c r="W320" s="26"/>
      <c r="X320" s="26"/>
      <c r="AJ320" s="30"/>
    </row>
    <row r="321" spans="1:36" ht="12.75">
      <c r="A321" s="25"/>
      <c r="B321" s="26"/>
      <c r="C321" s="26"/>
      <c r="D321" s="26"/>
      <c r="E321" s="26"/>
      <c r="F321" s="26"/>
      <c r="T321" s="30"/>
      <c r="U321" s="25"/>
      <c r="V321" s="26"/>
      <c r="W321" s="26"/>
      <c r="X321" s="26"/>
      <c r="AJ321" s="35"/>
    </row>
    <row r="322" spans="1:36" ht="12.75">
      <c r="A322" s="25"/>
      <c r="B322" s="26"/>
      <c r="C322" s="26"/>
      <c r="D322" s="26"/>
      <c r="E322" s="26"/>
      <c r="F322" s="26"/>
      <c r="T322" s="30"/>
      <c r="U322" s="25"/>
      <c r="V322" s="26"/>
      <c r="W322" s="26"/>
      <c r="X322" s="26"/>
      <c r="AJ322" s="35"/>
    </row>
    <row r="323" spans="1:36" ht="12.75">
      <c r="A323" s="25"/>
      <c r="B323" s="26"/>
      <c r="C323" s="26"/>
      <c r="D323" s="26"/>
      <c r="E323" s="26"/>
      <c r="F323" s="26"/>
      <c r="T323" s="30"/>
      <c r="U323" s="25"/>
      <c r="V323" s="26"/>
      <c r="W323" s="26"/>
      <c r="X323" s="26"/>
      <c r="AJ323" s="33"/>
    </row>
    <row r="324" spans="1:36" ht="12.75">
      <c r="A324" s="25"/>
      <c r="B324" s="26"/>
      <c r="C324" s="26"/>
      <c r="D324" s="26"/>
      <c r="E324" s="26"/>
      <c r="F324" s="26"/>
      <c r="T324" s="30"/>
      <c r="U324" s="25"/>
      <c r="V324" s="26"/>
      <c r="W324" s="26"/>
      <c r="X324" s="26"/>
      <c r="AJ324" s="33"/>
    </row>
    <row r="325" spans="1:36" ht="12.75">
      <c r="A325" s="25"/>
      <c r="B325" s="26"/>
      <c r="C325" s="26"/>
      <c r="D325" s="26"/>
      <c r="E325" s="26"/>
      <c r="F325" s="26"/>
      <c r="T325" s="30"/>
      <c r="U325" s="25"/>
      <c r="V325" s="26"/>
      <c r="W325" s="26"/>
      <c r="X325" s="26"/>
      <c r="AJ325" s="30"/>
    </row>
    <row r="326" spans="1:36" ht="12.75">
      <c r="A326" s="25"/>
      <c r="B326" s="26"/>
      <c r="C326" s="26"/>
      <c r="D326" s="26"/>
      <c r="E326" s="26"/>
      <c r="F326" s="26"/>
      <c r="T326" s="30"/>
      <c r="U326" s="25"/>
      <c r="V326" s="26"/>
      <c r="W326" s="26"/>
      <c r="X326" s="26"/>
      <c r="AJ326" s="30"/>
    </row>
    <row r="327" spans="1:36" ht="12.75">
      <c r="A327" s="25"/>
      <c r="B327" s="26"/>
      <c r="C327" s="26"/>
      <c r="D327" s="26"/>
      <c r="E327" s="26"/>
      <c r="F327" s="26"/>
      <c r="T327" s="30"/>
      <c r="U327" s="25"/>
      <c r="V327" s="26"/>
      <c r="W327" s="26"/>
      <c r="X327" s="26"/>
      <c r="AJ327" s="30"/>
    </row>
    <row r="328" spans="1:36" ht="12.75">
      <c r="A328" s="25"/>
      <c r="B328" s="26"/>
      <c r="C328" s="26"/>
      <c r="D328" s="26"/>
      <c r="E328" s="26"/>
      <c r="F328" s="26"/>
      <c r="T328" s="30"/>
      <c r="U328" s="25"/>
      <c r="V328" s="26"/>
      <c r="W328" s="26"/>
      <c r="X328" s="26"/>
      <c r="AJ328" s="30"/>
    </row>
    <row r="329" spans="1:36" ht="12.75">
      <c r="A329" s="25"/>
      <c r="B329" s="26"/>
      <c r="C329" s="26"/>
      <c r="D329" s="26"/>
      <c r="E329" s="26"/>
      <c r="F329" s="26"/>
      <c r="T329" s="30"/>
      <c r="U329" s="25"/>
      <c r="V329" s="26"/>
      <c r="W329" s="26"/>
      <c r="X329" s="26"/>
      <c r="AJ329" s="30"/>
    </row>
    <row r="330" spans="1:36" ht="12.75">
      <c r="A330" s="25"/>
      <c r="B330" s="26"/>
      <c r="C330" s="26"/>
      <c r="D330" s="26"/>
      <c r="E330" s="26"/>
      <c r="F330" s="26"/>
      <c r="T330" s="30"/>
      <c r="U330" s="25"/>
      <c r="V330" s="26"/>
      <c r="W330" s="26"/>
      <c r="X330" s="26"/>
      <c r="AJ330" s="30"/>
    </row>
    <row r="331" spans="1:36" ht="12.75">
      <c r="A331" s="25"/>
      <c r="B331" s="26"/>
      <c r="C331" s="26"/>
      <c r="D331" s="26"/>
      <c r="E331" s="26"/>
      <c r="F331" s="26"/>
      <c r="T331" s="30"/>
      <c r="U331" s="25"/>
      <c r="V331" s="26"/>
      <c r="W331" s="26"/>
      <c r="X331" s="26"/>
      <c r="AJ331" s="30"/>
    </row>
    <row r="332" spans="1:36" ht="12.75">
      <c r="A332" s="25"/>
      <c r="B332" s="26"/>
      <c r="C332" s="26"/>
      <c r="D332" s="26"/>
      <c r="E332" s="26"/>
      <c r="F332" s="26"/>
      <c r="T332" s="30"/>
      <c r="U332" s="25"/>
      <c r="V332" s="26"/>
      <c r="W332" s="26"/>
      <c r="X332" s="26"/>
      <c r="AJ332" s="30"/>
    </row>
    <row r="333" spans="1:36" ht="12.75">
      <c r="A333" s="25"/>
      <c r="B333" s="26"/>
      <c r="C333" s="26"/>
      <c r="D333" s="26"/>
      <c r="E333" s="26"/>
      <c r="F333" s="26"/>
      <c r="T333" s="30"/>
      <c r="U333" s="25"/>
      <c r="V333" s="26"/>
      <c r="W333" s="26"/>
      <c r="X333" s="26"/>
      <c r="AJ333" s="30"/>
    </row>
    <row r="334" spans="1:36" ht="12.75">
      <c r="A334" s="25"/>
      <c r="B334" s="26"/>
      <c r="C334" s="26"/>
      <c r="D334" s="26"/>
      <c r="E334" s="26"/>
      <c r="F334" s="26"/>
      <c r="T334" s="30"/>
      <c r="U334" s="25"/>
      <c r="V334" s="26"/>
      <c r="W334" s="26"/>
      <c r="X334" s="26"/>
      <c r="AJ334" s="30"/>
    </row>
    <row r="335" spans="1:36" ht="12.75">
      <c r="A335" s="25"/>
      <c r="B335" s="26"/>
      <c r="C335" s="26"/>
      <c r="D335" s="26"/>
      <c r="E335" s="26"/>
      <c r="F335" s="26"/>
      <c r="T335" s="30"/>
      <c r="U335" s="25"/>
      <c r="V335" s="26"/>
      <c r="W335" s="26"/>
      <c r="X335" s="26"/>
      <c r="AJ335" s="30"/>
    </row>
    <row r="336" spans="1:36" ht="12.75">
      <c r="A336" s="25"/>
      <c r="B336" s="26"/>
      <c r="C336" s="26"/>
      <c r="D336" s="26"/>
      <c r="E336" s="26"/>
      <c r="F336" s="26"/>
      <c r="T336" s="30"/>
      <c r="U336" s="25"/>
      <c r="V336" s="26"/>
      <c r="W336" s="26"/>
      <c r="X336" s="26"/>
      <c r="AJ336" s="30"/>
    </row>
    <row r="337" spans="1:36" ht="12.75">
      <c r="A337" s="25"/>
      <c r="B337" s="26"/>
      <c r="C337" s="26"/>
      <c r="D337" s="26"/>
      <c r="E337" s="26"/>
      <c r="F337" s="26"/>
      <c r="T337" s="30"/>
      <c r="U337" s="25"/>
      <c r="V337" s="26"/>
      <c r="W337" s="26"/>
      <c r="X337" s="26"/>
      <c r="AJ337" s="30"/>
    </row>
    <row r="338" spans="1:36" ht="12.75">
      <c r="A338" s="25"/>
      <c r="B338" s="26"/>
      <c r="C338" s="26"/>
      <c r="D338" s="26"/>
      <c r="E338" s="26"/>
      <c r="F338" s="26"/>
      <c r="T338" s="30"/>
      <c r="U338" s="25"/>
      <c r="V338" s="26"/>
      <c r="W338" s="26"/>
      <c r="X338" s="26"/>
      <c r="AJ338" s="30"/>
    </row>
    <row r="339" spans="1:36" ht="12.75">
      <c r="A339" s="25"/>
      <c r="B339" s="26"/>
      <c r="C339" s="26"/>
      <c r="D339" s="26"/>
      <c r="E339" s="26"/>
      <c r="F339" s="26"/>
      <c r="T339" s="30"/>
      <c r="U339" s="25"/>
      <c r="V339" s="26"/>
      <c r="W339" s="26"/>
      <c r="X339" s="26"/>
      <c r="AJ339" s="30"/>
    </row>
    <row r="340" spans="1:36" ht="12.75">
      <c r="A340" s="25"/>
      <c r="B340" s="26"/>
      <c r="C340" s="26"/>
      <c r="D340" s="26"/>
      <c r="E340" s="26"/>
      <c r="F340" s="26"/>
      <c r="T340" s="30"/>
      <c r="U340" s="25"/>
      <c r="V340" s="26"/>
      <c r="W340" s="26"/>
      <c r="X340" s="26"/>
      <c r="AJ340" s="30"/>
    </row>
    <row r="341" spans="1:36" ht="12.75">
      <c r="A341" s="25"/>
      <c r="B341" s="26"/>
      <c r="C341" s="26"/>
      <c r="D341" s="26"/>
      <c r="E341" s="26"/>
      <c r="F341" s="26"/>
      <c r="T341" s="30"/>
      <c r="U341" s="25"/>
      <c r="V341" s="26"/>
      <c r="W341" s="26"/>
      <c r="X341" s="26"/>
      <c r="AJ341" s="30"/>
    </row>
    <row r="342" spans="1:36" ht="12.75">
      <c r="A342" s="25"/>
      <c r="B342" s="26"/>
      <c r="C342" s="26"/>
      <c r="D342" s="26"/>
      <c r="E342" s="26"/>
      <c r="F342" s="26"/>
      <c r="T342" s="30"/>
      <c r="U342" s="25"/>
      <c r="V342" s="26"/>
      <c r="W342" s="26"/>
      <c r="X342" s="26"/>
      <c r="AJ342" s="30"/>
    </row>
    <row r="343" spans="1:36" ht="12.75">
      <c r="A343" s="25"/>
      <c r="B343" s="26"/>
      <c r="C343" s="26"/>
      <c r="D343" s="26"/>
      <c r="E343" s="26"/>
      <c r="F343" s="26"/>
      <c r="T343" s="30"/>
      <c r="U343" s="25"/>
      <c r="V343" s="26"/>
      <c r="W343" s="26"/>
      <c r="X343" s="26"/>
      <c r="AJ343" s="30"/>
    </row>
    <row r="344" spans="1:36" ht="12.75">
      <c r="A344" s="25"/>
      <c r="B344" s="26"/>
      <c r="C344" s="26"/>
      <c r="D344" s="26"/>
      <c r="E344" s="26"/>
      <c r="F344" s="26"/>
      <c r="T344" s="30"/>
      <c r="U344" s="25"/>
      <c r="V344" s="26"/>
      <c r="W344" s="26"/>
      <c r="X344" s="26"/>
      <c r="AJ344" s="33"/>
    </row>
    <row r="345" spans="1:36" ht="12.75">
      <c r="A345" s="25"/>
      <c r="B345" s="26"/>
      <c r="C345" s="26"/>
      <c r="D345" s="26"/>
      <c r="E345" s="26"/>
      <c r="F345" s="26"/>
      <c r="T345" s="30"/>
      <c r="U345" s="25"/>
      <c r="V345" s="26"/>
      <c r="W345" s="26"/>
      <c r="X345" s="26"/>
      <c r="AJ345" s="35"/>
    </row>
    <row r="346" spans="1:36" ht="12.75">
      <c r="A346" s="25"/>
      <c r="B346" s="26"/>
      <c r="C346" s="26"/>
      <c r="D346" s="26"/>
      <c r="E346" s="26"/>
      <c r="F346" s="26"/>
      <c r="T346" s="30"/>
      <c r="U346" s="25"/>
      <c r="V346" s="26"/>
      <c r="W346" s="26"/>
      <c r="X346" s="26"/>
      <c r="AJ346" s="35"/>
    </row>
    <row r="347" spans="1:36" ht="12.75">
      <c r="A347" s="25"/>
      <c r="B347" s="26"/>
      <c r="C347" s="26"/>
      <c r="D347" s="26"/>
      <c r="E347" s="26"/>
      <c r="F347" s="26"/>
      <c r="T347" s="30"/>
      <c r="U347" s="25"/>
      <c r="V347" s="26"/>
      <c r="W347" s="26"/>
      <c r="X347" s="26"/>
      <c r="AJ347" s="35"/>
    </row>
    <row r="348" spans="1:36" ht="12.75">
      <c r="A348" s="25"/>
      <c r="B348" s="26"/>
      <c r="C348" s="26"/>
      <c r="D348" s="26"/>
      <c r="E348" s="26"/>
      <c r="F348" s="26"/>
      <c r="T348" s="30"/>
      <c r="U348" s="25"/>
      <c r="V348" s="26"/>
      <c r="W348" s="26"/>
      <c r="X348" s="26"/>
      <c r="AJ348" s="30"/>
    </row>
    <row r="349" spans="1:36" ht="12.75">
      <c r="A349" s="25"/>
      <c r="B349" s="26"/>
      <c r="C349" s="26"/>
      <c r="D349" s="26"/>
      <c r="E349" s="26"/>
      <c r="F349" s="26"/>
      <c r="T349" s="30"/>
      <c r="U349" s="25"/>
      <c r="V349" s="26"/>
      <c r="W349" s="26"/>
      <c r="X349" s="26"/>
      <c r="AJ349" s="30"/>
    </row>
    <row r="350" spans="1:36" ht="12.75">
      <c r="A350" s="25"/>
      <c r="B350" s="26"/>
      <c r="C350" s="26"/>
      <c r="D350" s="26"/>
      <c r="E350" s="26"/>
      <c r="F350" s="26"/>
      <c r="T350" s="30"/>
      <c r="U350" s="25"/>
      <c r="V350" s="26"/>
      <c r="W350" s="26"/>
      <c r="X350" s="26"/>
      <c r="AJ350" s="33"/>
    </row>
    <row r="351" spans="1:36" ht="12.75">
      <c r="A351" s="25"/>
      <c r="B351" s="26"/>
      <c r="C351" s="26"/>
      <c r="D351" s="26"/>
      <c r="E351" s="26"/>
      <c r="F351" s="26"/>
      <c r="T351" s="30"/>
      <c r="U351" s="25"/>
      <c r="V351" s="26"/>
      <c r="W351" s="26"/>
      <c r="X351" s="26"/>
      <c r="AJ351" s="33"/>
    </row>
    <row r="352" spans="1:36" ht="12.75">
      <c r="A352" s="25"/>
      <c r="B352" s="26"/>
      <c r="C352" s="26"/>
      <c r="D352" s="26"/>
      <c r="E352" s="26"/>
      <c r="F352" s="26"/>
      <c r="T352" s="30"/>
      <c r="U352" s="25"/>
      <c r="V352" s="26"/>
      <c r="W352" s="26"/>
      <c r="X352" s="26"/>
      <c r="AJ352" s="30"/>
    </row>
    <row r="353" spans="1:36" ht="12.75">
      <c r="A353" s="25"/>
      <c r="B353" s="26"/>
      <c r="C353" s="26"/>
      <c r="D353" s="26"/>
      <c r="E353" s="26"/>
      <c r="F353" s="26"/>
      <c r="T353" s="30"/>
      <c r="U353" s="25"/>
      <c r="V353" s="26"/>
      <c r="W353" s="26"/>
      <c r="X353" s="26"/>
      <c r="AJ353" s="30"/>
    </row>
    <row r="354" spans="1:36" ht="12.75">
      <c r="A354" s="25"/>
      <c r="B354" s="26"/>
      <c r="C354" s="26"/>
      <c r="D354" s="26"/>
      <c r="E354" s="26"/>
      <c r="F354" s="26"/>
      <c r="T354" s="30"/>
      <c r="U354" s="25"/>
      <c r="V354" s="26"/>
      <c r="W354" s="26"/>
      <c r="X354" s="26"/>
      <c r="AJ354" s="30"/>
    </row>
    <row r="355" spans="1:36" ht="12.75">
      <c r="A355" s="25"/>
      <c r="B355" s="26"/>
      <c r="C355" s="26"/>
      <c r="D355" s="26"/>
      <c r="E355" s="26"/>
      <c r="F355" s="26"/>
      <c r="T355" s="30"/>
      <c r="U355" s="25"/>
      <c r="V355" s="26"/>
      <c r="W355" s="26"/>
      <c r="X355" s="26"/>
      <c r="AJ355" s="30"/>
    </row>
    <row r="356" spans="1:36" ht="12.75">
      <c r="A356" s="25"/>
      <c r="B356" s="26"/>
      <c r="C356" s="26"/>
      <c r="D356" s="26"/>
      <c r="E356" s="26"/>
      <c r="F356" s="26"/>
      <c r="T356" s="30"/>
      <c r="U356" s="25"/>
      <c r="V356" s="26"/>
      <c r="W356" s="26"/>
      <c r="X356" s="26"/>
      <c r="AJ356" s="30"/>
    </row>
    <row r="357" spans="1:36" ht="12.75">
      <c r="A357" s="25"/>
      <c r="B357" s="26"/>
      <c r="C357" s="26"/>
      <c r="D357" s="26"/>
      <c r="E357" s="26"/>
      <c r="F357" s="26"/>
      <c r="T357" s="30"/>
      <c r="U357" s="25"/>
      <c r="V357" s="26"/>
      <c r="W357" s="26"/>
      <c r="X357" s="26"/>
      <c r="AJ357" s="30"/>
    </row>
    <row r="358" spans="1:36" ht="12.75">
      <c r="A358" s="25"/>
      <c r="B358" s="26"/>
      <c r="C358" s="26"/>
      <c r="D358" s="26"/>
      <c r="E358" s="26"/>
      <c r="F358" s="26"/>
      <c r="T358" s="30"/>
      <c r="U358" s="25"/>
      <c r="V358" s="26"/>
      <c r="W358" s="26"/>
      <c r="X358" s="26"/>
      <c r="AJ358" s="30"/>
    </row>
    <row r="359" spans="1:36" ht="12.75">
      <c r="A359" s="25"/>
      <c r="B359" s="26"/>
      <c r="C359" s="26"/>
      <c r="D359" s="26"/>
      <c r="E359" s="26"/>
      <c r="F359" s="26"/>
      <c r="T359" s="30"/>
      <c r="U359" s="25"/>
      <c r="V359" s="26"/>
      <c r="W359" s="26"/>
      <c r="X359" s="26"/>
      <c r="AJ359" s="30"/>
    </row>
    <row r="360" spans="1:36" ht="12.75">
      <c r="A360" s="25"/>
      <c r="B360" s="26"/>
      <c r="C360" s="26"/>
      <c r="D360" s="26"/>
      <c r="E360" s="26"/>
      <c r="F360" s="26"/>
      <c r="T360" s="30"/>
      <c r="U360" s="25"/>
      <c r="V360" s="26"/>
      <c r="W360" s="26"/>
      <c r="X360" s="26"/>
      <c r="AJ360" s="30"/>
    </row>
    <row r="361" spans="1:36" ht="12.75">
      <c r="A361" s="36"/>
      <c r="B361" s="37"/>
      <c r="C361" s="37"/>
      <c r="D361" s="37"/>
      <c r="E361" s="37"/>
      <c r="F361" s="37"/>
      <c r="T361" s="30"/>
      <c r="U361" s="25"/>
      <c r="V361" s="26"/>
      <c r="W361" s="26"/>
      <c r="X361" s="26"/>
      <c r="AJ361" s="30"/>
    </row>
    <row r="362" spans="1:36" ht="12.75">
      <c r="A362" s="25"/>
      <c r="B362" s="26"/>
      <c r="C362" s="26"/>
      <c r="D362" s="26"/>
      <c r="E362" s="26"/>
      <c r="F362" s="26"/>
      <c r="T362" s="30"/>
      <c r="U362" s="25"/>
      <c r="V362" s="26"/>
      <c r="W362" s="26"/>
      <c r="X362" s="26"/>
      <c r="AJ362" s="30"/>
    </row>
    <row r="363" spans="1:36" ht="12.75">
      <c r="A363" s="25"/>
      <c r="B363" s="26"/>
      <c r="C363" s="26"/>
      <c r="D363" s="26"/>
      <c r="E363" s="26"/>
      <c r="F363" s="26"/>
      <c r="T363" s="30"/>
      <c r="U363" s="25"/>
      <c r="V363" s="26"/>
      <c r="W363" s="26"/>
      <c r="X363" s="26"/>
      <c r="AJ363" s="30"/>
    </row>
    <row r="364" spans="1:36" ht="12.75">
      <c r="A364" s="25"/>
      <c r="B364" s="26"/>
      <c r="C364" s="26"/>
      <c r="D364" s="26"/>
      <c r="E364" s="26"/>
      <c r="F364" s="26"/>
      <c r="T364" s="30"/>
      <c r="U364" s="25"/>
      <c r="V364" s="26"/>
      <c r="W364" s="26"/>
      <c r="X364" s="26"/>
      <c r="AJ364" s="30"/>
    </row>
    <row r="365" spans="1:36" ht="12.75">
      <c r="A365" s="25"/>
      <c r="B365" s="26"/>
      <c r="C365" s="26"/>
      <c r="D365" s="26"/>
      <c r="E365" s="26"/>
      <c r="F365" s="26"/>
      <c r="T365" s="30"/>
      <c r="U365" s="36"/>
      <c r="V365" s="37"/>
      <c r="W365" s="37"/>
      <c r="X365" s="37"/>
      <c r="AJ365" s="30"/>
    </row>
    <row r="366" spans="1:36" ht="12.75">
      <c r="A366" s="35"/>
      <c r="B366" s="40"/>
      <c r="C366" s="40"/>
      <c r="D366" s="40"/>
      <c r="E366" s="40"/>
      <c r="F366" s="40"/>
      <c r="T366" s="30"/>
      <c r="U366" s="25"/>
      <c r="V366" s="26"/>
      <c r="W366" s="26"/>
      <c r="X366" s="26"/>
      <c r="AJ366" s="30"/>
    </row>
    <row r="367" spans="1:36" ht="12.75">
      <c r="A367" s="39"/>
      <c r="B367" s="40"/>
      <c r="C367" s="40"/>
      <c r="D367" s="40"/>
      <c r="E367" s="40"/>
      <c r="F367" s="40"/>
      <c r="T367" s="30"/>
      <c r="U367" s="25"/>
      <c r="V367" s="26"/>
      <c r="W367" s="26"/>
      <c r="X367" s="26"/>
      <c r="AJ367" s="30"/>
    </row>
    <row r="368" spans="1:36" ht="12.75">
      <c r="A368" s="39"/>
      <c r="B368" s="40"/>
      <c r="C368" s="40"/>
      <c r="D368" s="40"/>
      <c r="E368" s="40"/>
      <c r="F368" s="40"/>
      <c r="T368" s="30"/>
      <c r="U368" s="25"/>
      <c r="V368" s="26"/>
      <c r="W368" s="26"/>
      <c r="X368" s="26"/>
      <c r="AJ368" s="30"/>
    </row>
    <row r="369" spans="1:36" ht="12.75">
      <c r="A369" s="25"/>
      <c r="B369" s="26"/>
      <c r="C369" s="26"/>
      <c r="D369" s="26"/>
      <c r="E369" s="26"/>
      <c r="F369" s="26"/>
      <c r="T369" s="30"/>
      <c r="U369" s="25"/>
      <c r="V369" s="26"/>
      <c r="W369" s="26"/>
      <c r="X369" s="26"/>
      <c r="AJ369" s="33"/>
    </row>
    <row r="370" spans="1:36" ht="12.75">
      <c r="A370" s="41"/>
      <c r="B370" s="42"/>
      <c r="C370" s="42"/>
      <c r="D370" s="42"/>
      <c r="E370" s="42"/>
      <c r="F370" s="42"/>
      <c r="T370" s="30"/>
      <c r="U370" s="35"/>
      <c r="V370" s="40"/>
      <c r="W370" s="40"/>
      <c r="X370" s="40"/>
      <c r="AJ370" s="35"/>
    </row>
    <row r="371" spans="1:36" ht="12.75">
      <c r="A371" s="36"/>
      <c r="B371" s="42"/>
      <c r="C371" s="42"/>
      <c r="D371" s="42"/>
      <c r="E371" s="42"/>
      <c r="F371" s="42"/>
      <c r="T371" s="33"/>
      <c r="U371" s="39"/>
      <c r="V371" s="40"/>
      <c r="W371" s="40"/>
      <c r="X371" s="40"/>
      <c r="AJ371" s="35"/>
    </row>
    <row r="372" spans="1:36" ht="12.75">
      <c r="A372" s="25"/>
      <c r="B372" s="26"/>
      <c r="C372" s="26"/>
      <c r="D372" s="26"/>
      <c r="E372" s="26"/>
      <c r="F372" s="26"/>
      <c r="T372" s="33"/>
      <c r="U372" s="39"/>
      <c r="V372" s="40"/>
      <c r="W372" s="40"/>
      <c r="X372" s="40"/>
      <c r="AJ372" s="35"/>
    </row>
    <row r="373" spans="1:36" ht="12.75">
      <c r="A373" s="25"/>
      <c r="B373" s="26"/>
      <c r="C373" s="26"/>
      <c r="D373" s="26"/>
      <c r="E373" s="26"/>
      <c r="F373" s="26"/>
      <c r="T373" s="30"/>
      <c r="U373" s="25"/>
      <c r="V373" s="26"/>
      <c r="W373" s="26"/>
      <c r="X373" s="26"/>
      <c r="AJ373" s="30"/>
    </row>
    <row r="374" spans="1:36" ht="12.75">
      <c r="A374" s="25"/>
      <c r="B374" s="26"/>
      <c r="C374" s="26"/>
      <c r="D374" s="26"/>
      <c r="E374" s="26"/>
      <c r="F374" s="26"/>
      <c r="T374" s="30"/>
      <c r="U374" s="41"/>
      <c r="V374" s="42"/>
      <c r="W374" s="42"/>
      <c r="X374" s="42"/>
      <c r="AJ374" s="30"/>
    </row>
    <row r="375" spans="1:36" ht="12.75">
      <c r="A375" s="25"/>
      <c r="B375" s="26"/>
      <c r="C375" s="26"/>
      <c r="D375" s="26"/>
      <c r="E375" s="26"/>
      <c r="F375" s="26"/>
      <c r="T375" s="30"/>
      <c r="U375" s="36"/>
      <c r="V375" s="42"/>
      <c r="W375" s="42"/>
      <c r="X375" s="42"/>
      <c r="AJ375" s="33"/>
    </row>
    <row r="376" spans="1:36" ht="12.75">
      <c r="A376" s="25"/>
      <c r="B376" s="26"/>
      <c r="C376" s="26"/>
      <c r="D376" s="26"/>
      <c r="E376" s="26"/>
      <c r="F376" s="26"/>
      <c r="T376" s="30"/>
      <c r="U376" s="25"/>
      <c r="V376" s="26"/>
      <c r="W376" s="26"/>
      <c r="X376" s="26"/>
      <c r="AJ376" s="33"/>
    </row>
    <row r="377" spans="1:36" ht="12.75">
      <c r="A377" s="25"/>
      <c r="B377" s="26"/>
      <c r="C377" s="26"/>
      <c r="D377" s="26"/>
      <c r="E377" s="26"/>
      <c r="F377" s="26"/>
      <c r="T377" s="30"/>
      <c r="U377" s="25"/>
      <c r="V377" s="26"/>
      <c r="W377" s="26"/>
      <c r="X377" s="26"/>
      <c r="AJ377" s="30"/>
    </row>
    <row r="378" spans="1:36" ht="12.75">
      <c r="A378" s="25"/>
      <c r="B378" s="26"/>
      <c r="C378" s="26"/>
      <c r="D378" s="26"/>
      <c r="E378" s="26"/>
      <c r="F378" s="26"/>
      <c r="T378" s="30"/>
      <c r="U378" s="25"/>
      <c r="V378" s="26"/>
      <c r="W378" s="26"/>
      <c r="X378" s="26"/>
      <c r="AJ378" s="30"/>
    </row>
    <row r="379" spans="1:36" ht="12.75">
      <c r="A379" s="25"/>
      <c r="B379" s="26"/>
      <c r="C379" s="26"/>
      <c r="D379" s="26"/>
      <c r="E379" s="26"/>
      <c r="F379" s="26"/>
      <c r="T379" s="30"/>
      <c r="U379" s="25"/>
      <c r="V379" s="26"/>
      <c r="W379" s="26"/>
      <c r="X379" s="26"/>
      <c r="AJ379" s="30"/>
    </row>
    <row r="380" spans="1:36" ht="12.75">
      <c r="A380" s="25"/>
      <c r="B380" s="26"/>
      <c r="C380" s="26"/>
      <c r="D380" s="26"/>
      <c r="E380" s="26"/>
      <c r="F380" s="26"/>
      <c r="T380" s="30"/>
      <c r="U380" s="25"/>
      <c r="V380" s="26"/>
      <c r="W380" s="26"/>
      <c r="X380" s="26"/>
      <c r="AJ380" s="30"/>
    </row>
    <row r="381" spans="1:36" ht="12.75">
      <c r="A381" s="25"/>
      <c r="B381" s="26"/>
      <c r="C381" s="26"/>
      <c r="D381" s="26"/>
      <c r="E381" s="26"/>
      <c r="F381" s="26"/>
      <c r="T381" s="30"/>
      <c r="U381" s="25"/>
      <c r="V381" s="26"/>
      <c r="W381" s="26"/>
      <c r="X381" s="26"/>
      <c r="AJ381" s="30"/>
    </row>
    <row r="382" spans="1:36" ht="12.75">
      <c r="A382" s="25"/>
      <c r="B382" s="26"/>
      <c r="C382" s="26"/>
      <c r="D382" s="26"/>
      <c r="E382" s="26"/>
      <c r="F382" s="26"/>
      <c r="T382" s="30"/>
      <c r="U382" s="25"/>
      <c r="V382" s="26"/>
      <c r="W382" s="26"/>
      <c r="X382" s="26"/>
      <c r="AJ382" s="30"/>
    </row>
    <row r="383" spans="1:36" ht="12.75">
      <c r="A383" s="25"/>
      <c r="B383" s="26"/>
      <c r="C383" s="26"/>
      <c r="D383" s="26"/>
      <c r="E383" s="26"/>
      <c r="F383" s="26"/>
      <c r="T383" s="30"/>
      <c r="U383" s="25"/>
      <c r="V383" s="26"/>
      <c r="W383" s="26"/>
      <c r="X383" s="26"/>
      <c r="AJ383" s="30"/>
    </row>
    <row r="384" spans="1:36" ht="12.75">
      <c r="A384" s="25"/>
      <c r="B384" s="26"/>
      <c r="C384" s="26"/>
      <c r="D384" s="26"/>
      <c r="E384" s="26"/>
      <c r="F384" s="26"/>
      <c r="T384" s="30"/>
      <c r="U384" s="25"/>
      <c r="V384" s="26"/>
      <c r="W384" s="26"/>
      <c r="X384" s="26"/>
      <c r="AJ384" s="30"/>
    </row>
    <row r="385" spans="1:36" ht="12.75">
      <c r="A385" s="25"/>
      <c r="B385" s="26"/>
      <c r="C385" s="26"/>
      <c r="D385" s="26"/>
      <c r="E385" s="26"/>
      <c r="F385" s="26"/>
      <c r="T385" s="30"/>
      <c r="U385" s="25"/>
      <c r="V385" s="26"/>
      <c r="W385" s="26"/>
      <c r="X385" s="26"/>
      <c r="AJ385" s="30"/>
    </row>
    <row r="386" spans="1:36" ht="12.75">
      <c r="A386" s="25"/>
      <c r="B386" s="26"/>
      <c r="C386" s="26"/>
      <c r="D386" s="26"/>
      <c r="E386" s="26"/>
      <c r="F386" s="26"/>
      <c r="T386" s="30"/>
      <c r="U386" s="25"/>
      <c r="V386" s="26"/>
      <c r="W386" s="26"/>
      <c r="X386" s="26"/>
      <c r="AJ386" s="30"/>
    </row>
    <row r="387" spans="1:36" ht="12.75">
      <c r="A387" s="25"/>
      <c r="B387" s="26"/>
      <c r="C387" s="26"/>
      <c r="D387" s="26"/>
      <c r="E387" s="26"/>
      <c r="F387" s="26"/>
      <c r="T387" s="30"/>
      <c r="U387" s="25"/>
      <c r="V387" s="26"/>
      <c r="W387" s="26"/>
      <c r="X387" s="26"/>
      <c r="AJ387" s="30"/>
    </row>
    <row r="388" spans="1:36" ht="12.75">
      <c r="A388" s="25"/>
      <c r="B388" s="26"/>
      <c r="C388" s="26"/>
      <c r="D388" s="26"/>
      <c r="E388" s="26"/>
      <c r="F388" s="26"/>
      <c r="T388" s="30"/>
      <c r="U388" s="25"/>
      <c r="V388" s="26"/>
      <c r="W388" s="26"/>
      <c r="X388" s="26"/>
      <c r="AJ388" s="30"/>
    </row>
    <row r="389" spans="1:36" ht="12.75">
      <c r="A389" s="25"/>
      <c r="B389" s="26"/>
      <c r="C389" s="26"/>
      <c r="D389" s="26"/>
      <c r="E389" s="26"/>
      <c r="F389" s="26"/>
      <c r="T389" s="30"/>
      <c r="U389" s="25"/>
      <c r="V389" s="26"/>
      <c r="W389" s="26"/>
      <c r="X389" s="26"/>
      <c r="AJ389" s="30"/>
    </row>
    <row r="390" spans="1:36" ht="12.75">
      <c r="A390" s="25"/>
      <c r="B390" s="26"/>
      <c r="C390" s="26"/>
      <c r="D390" s="26"/>
      <c r="E390" s="26"/>
      <c r="F390" s="26"/>
      <c r="T390" s="30"/>
      <c r="U390" s="25"/>
      <c r="V390" s="26"/>
      <c r="W390" s="26"/>
      <c r="X390" s="26"/>
      <c r="AJ390" s="30"/>
    </row>
    <row r="391" spans="1:36" ht="12.75">
      <c r="A391" s="25"/>
      <c r="B391" s="26"/>
      <c r="C391" s="26"/>
      <c r="D391" s="26"/>
      <c r="E391" s="26"/>
      <c r="F391" s="26"/>
      <c r="T391" s="30"/>
      <c r="U391" s="25"/>
      <c r="V391" s="26"/>
      <c r="W391" s="26"/>
      <c r="X391" s="26"/>
      <c r="AJ391" s="33"/>
    </row>
    <row r="392" spans="1:36" ht="12.75">
      <c r="A392" s="25"/>
      <c r="B392" s="26"/>
      <c r="C392" s="26"/>
      <c r="D392" s="26"/>
      <c r="E392" s="26"/>
      <c r="F392" s="26"/>
      <c r="T392" s="30"/>
      <c r="U392" s="25"/>
      <c r="V392" s="26"/>
      <c r="W392" s="26"/>
      <c r="X392" s="26"/>
      <c r="AJ392" s="30"/>
    </row>
    <row r="393" spans="1:36" ht="12.75">
      <c r="A393" s="25"/>
      <c r="B393" s="26"/>
      <c r="C393" s="26"/>
      <c r="D393" s="26"/>
      <c r="E393" s="26"/>
      <c r="F393" s="26"/>
      <c r="T393" s="30"/>
      <c r="U393" s="25"/>
      <c r="V393" s="26"/>
      <c r="W393" s="26"/>
      <c r="X393" s="26"/>
      <c r="AJ393" s="30"/>
    </row>
    <row r="394" spans="1:36" ht="12.75">
      <c r="A394" s="25"/>
      <c r="B394" s="26"/>
      <c r="C394" s="26"/>
      <c r="D394" s="26"/>
      <c r="E394" s="26"/>
      <c r="F394" s="26"/>
      <c r="T394" s="30"/>
      <c r="U394" s="25"/>
      <c r="V394" s="26"/>
      <c r="W394" s="26"/>
      <c r="X394" s="26"/>
      <c r="AJ394" s="33"/>
    </row>
    <row r="395" spans="1:36" ht="12.75">
      <c r="A395" s="25"/>
      <c r="B395" s="26"/>
      <c r="C395" s="26"/>
      <c r="D395" s="26"/>
      <c r="E395" s="26"/>
      <c r="F395" s="26"/>
      <c r="T395" s="30"/>
      <c r="U395" s="25"/>
      <c r="V395" s="26"/>
      <c r="W395" s="26"/>
      <c r="X395" s="26"/>
      <c r="AJ395" s="33"/>
    </row>
    <row r="396" spans="1:36" ht="12.75">
      <c r="A396" s="25"/>
      <c r="B396" s="26"/>
      <c r="C396" s="26"/>
      <c r="D396" s="26"/>
      <c r="E396" s="26"/>
      <c r="F396" s="26"/>
      <c r="T396" s="30"/>
      <c r="U396" s="25"/>
      <c r="V396" s="26"/>
      <c r="W396" s="26"/>
      <c r="X396" s="26"/>
      <c r="AJ396" s="30"/>
    </row>
    <row r="397" spans="1:36" ht="12.75">
      <c r="A397" s="25"/>
      <c r="B397" s="26"/>
      <c r="C397" s="26"/>
      <c r="D397" s="26"/>
      <c r="E397" s="26"/>
      <c r="F397" s="26"/>
      <c r="T397" s="30"/>
      <c r="U397" s="25"/>
      <c r="V397" s="26"/>
      <c r="W397" s="26"/>
      <c r="X397" s="26"/>
      <c r="AJ397" s="30"/>
    </row>
    <row r="398" spans="1:36" ht="12.75">
      <c r="A398" s="25"/>
      <c r="B398" s="26"/>
      <c r="C398" s="26"/>
      <c r="D398" s="26"/>
      <c r="E398" s="26"/>
      <c r="F398" s="26"/>
      <c r="T398" s="30"/>
      <c r="U398" s="25"/>
      <c r="V398" s="26"/>
      <c r="W398" s="26"/>
      <c r="X398" s="26"/>
      <c r="AJ398" s="30"/>
    </row>
    <row r="399" spans="1:36" ht="12.75">
      <c r="A399" s="25"/>
      <c r="B399" s="26"/>
      <c r="C399" s="26"/>
      <c r="D399" s="26"/>
      <c r="E399" s="26"/>
      <c r="F399" s="26"/>
      <c r="T399" s="30"/>
      <c r="U399" s="25"/>
      <c r="V399" s="26"/>
      <c r="W399" s="26"/>
      <c r="X399" s="26"/>
      <c r="AJ399" s="30"/>
    </row>
    <row r="400" spans="1:36" ht="12.75">
      <c r="A400" s="25"/>
      <c r="B400" s="26"/>
      <c r="C400" s="26"/>
      <c r="D400" s="26"/>
      <c r="E400" s="26"/>
      <c r="F400" s="26"/>
      <c r="T400" s="30"/>
      <c r="U400" s="25"/>
      <c r="V400" s="26"/>
      <c r="W400" s="26"/>
      <c r="X400" s="26"/>
      <c r="AJ400" s="30"/>
    </row>
    <row r="401" spans="1:36" ht="12.75">
      <c r="A401" s="36"/>
      <c r="B401" s="37"/>
      <c r="C401" s="37"/>
      <c r="D401" s="37"/>
      <c r="E401" s="37"/>
      <c r="F401" s="37"/>
      <c r="T401" s="30"/>
      <c r="U401" s="25"/>
      <c r="V401" s="26"/>
      <c r="W401" s="26"/>
      <c r="X401" s="26"/>
      <c r="AJ401" s="30"/>
    </row>
    <row r="402" spans="1:36" ht="12.75">
      <c r="A402" s="35"/>
      <c r="B402" s="35"/>
      <c r="C402" s="35"/>
      <c r="D402" s="35"/>
      <c r="E402" s="35"/>
      <c r="F402" s="35"/>
      <c r="T402" s="33"/>
      <c r="U402" s="25"/>
      <c r="V402" s="26"/>
      <c r="W402" s="26"/>
      <c r="X402" s="26"/>
      <c r="AJ402" s="33"/>
    </row>
    <row r="403" spans="1:36" ht="12.75">
      <c r="A403" s="35"/>
      <c r="B403" s="26"/>
      <c r="C403" s="26"/>
      <c r="D403" s="26"/>
      <c r="E403" s="26"/>
      <c r="F403" s="35"/>
      <c r="T403" s="30"/>
      <c r="U403" s="25"/>
      <c r="V403" s="26"/>
      <c r="W403" s="26"/>
      <c r="X403" s="26"/>
      <c r="AJ403" s="30"/>
    </row>
    <row r="404" spans="1:36" ht="12.75">
      <c r="A404" s="39"/>
      <c r="B404" s="40"/>
      <c r="C404" s="40"/>
      <c r="D404" s="40"/>
      <c r="E404" s="40"/>
      <c r="F404" s="40"/>
      <c r="T404" s="30"/>
      <c r="U404" s="25"/>
      <c r="V404" s="26"/>
      <c r="W404" s="26"/>
      <c r="X404" s="26"/>
      <c r="AJ404" s="35"/>
    </row>
    <row r="405" spans="1:36" ht="12.75">
      <c r="A405" s="39"/>
      <c r="B405" s="40"/>
      <c r="C405" s="40"/>
      <c r="D405" s="40"/>
      <c r="E405" s="40"/>
      <c r="F405" s="40"/>
      <c r="T405" s="35"/>
      <c r="U405" s="36"/>
      <c r="V405" s="37"/>
      <c r="W405" s="37"/>
      <c r="X405" s="37"/>
      <c r="AJ405" s="35"/>
    </row>
    <row r="406" spans="1:36" ht="12.75">
      <c r="A406" s="41"/>
      <c r="B406" s="42"/>
      <c r="C406" s="42"/>
      <c r="D406" s="42"/>
      <c r="E406" s="42"/>
      <c r="F406" s="42"/>
      <c r="T406" s="35"/>
      <c r="U406" s="35"/>
      <c r="V406" s="35"/>
      <c r="W406" s="35"/>
      <c r="X406" s="35"/>
      <c r="AJ406" s="35"/>
    </row>
    <row r="407" spans="1:36" ht="12.75">
      <c r="A407" s="36"/>
      <c r="B407" s="42"/>
      <c r="C407" s="42"/>
      <c r="D407" s="42"/>
      <c r="E407" s="42"/>
      <c r="F407" s="42"/>
      <c r="T407" s="33"/>
      <c r="U407" s="35"/>
      <c r="V407" s="26"/>
      <c r="W407" s="26"/>
      <c r="X407" s="35"/>
      <c r="AJ407" s="35"/>
    </row>
    <row r="408" spans="1:36" ht="12.75">
      <c r="A408" s="25"/>
      <c r="B408" s="26"/>
      <c r="C408" s="26"/>
      <c r="D408" s="26"/>
      <c r="E408" s="26"/>
      <c r="F408" s="26"/>
      <c r="T408" s="33"/>
      <c r="U408" s="39"/>
      <c r="V408" s="40"/>
      <c r="W408" s="40"/>
      <c r="X408" s="40"/>
      <c r="AJ408" s="35"/>
    </row>
    <row r="409" spans="1:36" ht="12.75">
      <c r="A409" s="25"/>
      <c r="B409" s="26"/>
      <c r="C409" s="26"/>
      <c r="D409" s="26"/>
      <c r="E409" s="26"/>
      <c r="F409" s="26"/>
      <c r="T409" s="30"/>
      <c r="U409" s="39"/>
      <c r="V409" s="40"/>
      <c r="W409" s="40"/>
      <c r="X409" s="40"/>
      <c r="AJ409" s="35"/>
    </row>
    <row r="410" spans="1:36" ht="12.75">
      <c r="A410" s="25"/>
      <c r="B410" s="26"/>
      <c r="C410" s="26"/>
      <c r="D410" s="26"/>
      <c r="E410" s="26"/>
      <c r="F410" s="26"/>
      <c r="T410" s="30"/>
      <c r="U410" s="41"/>
      <c r="V410" s="42"/>
      <c r="W410" s="42"/>
      <c r="X410" s="42"/>
      <c r="AJ410" s="30"/>
    </row>
    <row r="411" spans="1:36" ht="12.75">
      <c r="A411" s="25"/>
      <c r="B411" s="26"/>
      <c r="C411" s="26"/>
      <c r="D411" s="26"/>
      <c r="E411" s="26"/>
      <c r="F411" s="26"/>
      <c r="T411" s="30"/>
      <c r="U411" s="36"/>
      <c r="V411" s="42"/>
      <c r="W411" s="42"/>
      <c r="X411" s="42"/>
      <c r="AJ411" s="30"/>
    </row>
    <row r="412" spans="1:36" ht="12.75">
      <c r="A412" s="25"/>
      <c r="B412" s="26"/>
      <c r="C412" s="26"/>
      <c r="D412" s="26"/>
      <c r="E412" s="26"/>
      <c r="F412" s="26"/>
      <c r="T412" s="30"/>
      <c r="U412" s="25"/>
      <c r="V412" s="26"/>
      <c r="W412" s="26"/>
      <c r="X412" s="26"/>
      <c r="AJ412" s="30"/>
    </row>
    <row r="413" spans="1:36" ht="12.75">
      <c r="A413" s="25"/>
      <c r="B413" s="26"/>
      <c r="C413" s="26"/>
      <c r="D413" s="26"/>
      <c r="E413" s="26"/>
      <c r="F413" s="26"/>
      <c r="T413" s="30"/>
      <c r="U413" s="25"/>
      <c r="V413" s="26"/>
      <c r="W413" s="26"/>
      <c r="X413" s="26"/>
      <c r="AJ413" s="30"/>
    </row>
    <row r="414" spans="1:36" ht="12.75">
      <c r="A414" s="25"/>
      <c r="B414" s="26"/>
      <c r="C414" s="26"/>
      <c r="D414" s="26"/>
      <c r="E414" s="26"/>
      <c r="F414" s="26"/>
      <c r="T414" s="30"/>
      <c r="U414" s="25"/>
      <c r="V414" s="26"/>
      <c r="W414" s="26"/>
      <c r="X414" s="26"/>
      <c r="AJ414" s="30"/>
    </row>
    <row r="415" spans="1:36" ht="12.75">
      <c r="A415" s="25"/>
      <c r="B415" s="26"/>
      <c r="C415" s="26"/>
      <c r="D415" s="26"/>
      <c r="E415" s="26"/>
      <c r="F415" s="26"/>
      <c r="T415" s="30"/>
      <c r="U415" s="25"/>
      <c r="V415" s="26"/>
      <c r="W415" s="26"/>
      <c r="X415" s="26"/>
      <c r="AJ415" s="30"/>
    </row>
    <row r="416" spans="1:36" ht="12.75">
      <c r="A416" s="25"/>
      <c r="B416" s="26"/>
      <c r="C416" s="26"/>
      <c r="D416" s="26"/>
      <c r="E416" s="26"/>
      <c r="F416" s="26"/>
      <c r="T416" s="30"/>
      <c r="U416" s="25"/>
      <c r="V416" s="26"/>
      <c r="W416" s="26"/>
      <c r="X416" s="26"/>
      <c r="AJ416" s="30"/>
    </row>
    <row r="417" spans="1:36" ht="12.75">
      <c r="A417" s="25"/>
      <c r="B417" s="26"/>
      <c r="C417" s="26"/>
      <c r="D417" s="26"/>
      <c r="E417" s="26"/>
      <c r="F417" s="26"/>
      <c r="T417" s="30"/>
      <c r="U417" s="25"/>
      <c r="V417" s="26"/>
      <c r="W417" s="26"/>
      <c r="X417" s="26"/>
      <c r="AJ417" s="30"/>
    </row>
    <row r="418" spans="1:36" ht="12.75">
      <c r="A418" s="25"/>
      <c r="B418" s="26"/>
      <c r="C418" s="26"/>
      <c r="D418" s="26"/>
      <c r="E418" s="26"/>
      <c r="F418" s="26"/>
      <c r="T418" s="30"/>
      <c r="U418" s="25"/>
      <c r="V418" s="26"/>
      <c r="W418" s="26"/>
      <c r="X418" s="26"/>
      <c r="AJ418" s="30"/>
    </row>
    <row r="419" spans="1:36" ht="12.75">
      <c r="A419" s="25"/>
      <c r="B419" s="26"/>
      <c r="C419" s="26"/>
      <c r="D419" s="26"/>
      <c r="E419" s="26"/>
      <c r="F419" s="26"/>
      <c r="T419" s="30"/>
      <c r="U419" s="25"/>
      <c r="V419" s="26"/>
      <c r="W419" s="26"/>
      <c r="X419" s="26"/>
      <c r="AJ419" s="25"/>
    </row>
    <row r="420" spans="1:36" ht="12.75">
      <c r="A420" s="25"/>
      <c r="B420" s="26"/>
      <c r="C420" s="26"/>
      <c r="D420" s="26"/>
      <c r="E420" s="26"/>
      <c r="F420" s="26"/>
      <c r="T420" s="30"/>
      <c r="U420" s="25"/>
      <c r="V420" s="26"/>
      <c r="W420" s="26"/>
      <c r="X420" s="26"/>
      <c r="AJ420" s="25"/>
    </row>
    <row r="421" spans="1:36" ht="12.75">
      <c r="A421" s="25"/>
      <c r="B421" s="26"/>
      <c r="C421" s="26"/>
      <c r="D421" s="26"/>
      <c r="E421" s="26"/>
      <c r="F421" s="26"/>
      <c r="T421" s="30"/>
      <c r="U421" s="25"/>
      <c r="V421" s="26"/>
      <c r="W421" s="26"/>
      <c r="X421" s="26"/>
      <c r="AJ421" s="25"/>
    </row>
    <row r="422" spans="1:36" ht="12.75">
      <c r="A422" s="25"/>
      <c r="B422" s="26"/>
      <c r="C422" s="26"/>
      <c r="D422" s="26"/>
      <c r="E422" s="26"/>
      <c r="F422" s="26"/>
      <c r="T422" s="30"/>
      <c r="U422" s="25"/>
      <c r="V422" s="26"/>
      <c r="W422" s="26"/>
      <c r="X422" s="26"/>
      <c r="AJ422" s="25"/>
    </row>
    <row r="423" spans="1:36" ht="12.75">
      <c r="A423" s="25"/>
      <c r="B423" s="26"/>
      <c r="C423" s="26"/>
      <c r="D423" s="26"/>
      <c r="E423" s="26"/>
      <c r="F423" s="26"/>
      <c r="T423" s="30"/>
      <c r="U423" s="25"/>
      <c r="V423" s="26"/>
      <c r="W423" s="26"/>
      <c r="X423" s="26"/>
      <c r="AJ423" s="25"/>
    </row>
    <row r="424" spans="1:36" ht="12.75">
      <c r="A424" s="25"/>
      <c r="B424" s="26"/>
      <c r="C424" s="26"/>
      <c r="D424" s="26"/>
      <c r="E424" s="26"/>
      <c r="F424" s="26"/>
      <c r="T424" s="30"/>
      <c r="U424" s="25"/>
      <c r="V424" s="26"/>
      <c r="W424" s="26"/>
      <c r="X424" s="26"/>
      <c r="AJ424" s="25"/>
    </row>
    <row r="425" spans="1:36" ht="12.75">
      <c r="A425" s="25"/>
      <c r="B425" s="26"/>
      <c r="C425" s="26"/>
      <c r="D425" s="26"/>
      <c r="E425" s="26"/>
      <c r="F425" s="26"/>
      <c r="T425" s="30"/>
      <c r="U425" s="25"/>
      <c r="V425" s="26"/>
      <c r="W425" s="26"/>
      <c r="X425" s="26"/>
      <c r="AJ425" s="8"/>
    </row>
    <row r="426" spans="1:36" ht="12.75">
      <c r="A426" s="25"/>
      <c r="B426" s="26"/>
      <c r="C426" s="26"/>
      <c r="D426" s="26"/>
      <c r="E426" s="26"/>
      <c r="F426" s="26"/>
      <c r="T426" s="30"/>
      <c r="U426" s="25"/>
      <c r="V426" s="26"/>
      <c r="W426" s="26"/>
      <c r="X426" s="26"/>
      <c r="AJ426" s="33"/>
    </row>
    <row r="427" spans="1:36" ht="12.75">
      <c r="A427" s="36"/>
      <c r="B427" s="37"/>
      <c r="C427" s="37"/>
      <c r="D427" s="37"/>
      <c r="E427" s="37"/>
      <c r="F427" s="37"/>
      <c r="T427" s="30"/>
      <c r="U427" s="25"/>
      <c r="V427" s="26"/>
      <c r="W427" s="26"/>
      <c r="X427" s="26"/>
      <c r="AJ427" s="33"/>
    </row>
    <row r="428" spans="1:36" ht="12.75">
      <c r="A428" s="35"/>
      <c r="B428" s="35"/>
      <c r="C428" s="35"/>
      <c r="D428" s="35"/>
      <c r="E428" s="35"/>
      <c r="F428" s="35"/>
      <c r="T428" s="33"/>
      <c r="U428" s="25"/>
      <c r="V428" s="26"/>
      <c r="W428" s="26"/>
      <c r="X428" s="26"/>
      <c r="AJ428" s="30"/>
    </row>
    <row r="429" spans="1:36" ht="12.75">
      <c r="A429" s="35"/>
      <c r="B429" s="26"/>
      <c r="C429" s="26"/>
      <c r="D429" s="26"/>
      <c r="E429" s="26"/>
      <c r="F429" s="35"/>
      <c r="T429" s="35"/>
      <c r="U429" s="25"/>
      <c r="V429" s="26"/>
      <c r="W429" s="26"/>
      <c r="X429" s="26"/>
      <c r="AJ429" s="30"/>
    </row>
    <row r="430" spans="1:36" ht="12.75">
      <c r="A430" s="35"/>
      <c r="B430" s="35"/>
      <c r="C430" s="35"/>
      <c r="D430" s="35"/>
      <c r="E430" s="35"/>
      <c r="F430" s="35"/>
      <c r="T430" s="35"/>
      <c r="U430" s="25"/>
      <c r="V430" s="26"/>
      <c r="W430" s="26"/>
      <c r="X430" s="26"/>
      <c r="AJ430" s="30"/>
    </row>
    <row r="431" spans="1:36" ht="12.75">
      <c r="A431" s="39"/>
      <c r="B431" s="40"/>
      <c r="C431" s="40"/>
      <c r="D431" s="40"/>
      <c r="E431" s="40"/>
      <c r="F431" s="40"/>
      <c r="T431" s="35"/>
      <c r="U431" s="36"/>
      <c r="V431" s="37"/>
      <c r="W431" s="37"/>
      <c r="X431" s="37"/>
      <c r="AJ431" s="30"/>
    </row>
    <row r="432" spans="1:36" ht="12.75">
      <c r="A432" s="39"/>
      <c r="B432" s="40"/>
      <c r="C432" s="40"/>
      <c r="D432" s="40"/>
      <c r="E432" s="40"/>
      <c r="F432" s="40"/>
      <c r="T432" s="30"/>
      <c r="U432" s="35"/>
      <c r="V432" s="35"/>
      <c r="W432" s="35"/>
      <c r="X432" s="35"/>
      <c r="AJ432" s="30"/>
    </row>
    <row r="433" spans="1:36" ht="12.75">
      <c r="A433" s="41"/>
      <c r="B433" s="42"/>
      <c r="C433" s="42"/>
      <c r="D433" s="42"/>
      <c r="E433" s="42"/>
      <c r="F433" s="42"/>
      <c r="T433" s="30"/>
      <c r="U433" s="35"/>
      <c r="V433" s="26"/>
      <c r="W433" s="26"/>
      <c r="X433" s="35"/>
      <c r="AJ433" s="30"/>
    </row>
    <row r="434" spans="1:36" ht="12.75">
      <c r="A434" s="36"/>
      <c r="B434" s="42"/>
      <c r="C434" s="42"/>
      <c r="D434" s="42"/>
      <c r="E434" s="42"/>
      <c r="F434" s="42"/>
      <c r="T434" s="33"/>
      <c r="U434" s="35"/>
      <c r="V434" s="35"/>
      <c r="W434" s="35"/>
      <c r="X434" s="35"/>
      <c r="AJ434" s="33"/>
    </row>
    <row r="435" spans="1:36" ht="12.75">
      <c r="A435" s="25"/>
      <c r="B435" s="26"/>
      <c r="C435" s="26"/>
      <c r="D435" s="26"/>
      <c r="E435" s="26"/>
      <c r="F435" s="26"/>
      <c r="T435" s="33"/>
      <c r="U435" s="39"/>
      <c r="V435" s="40"/>
      <c r="W435" s="40"/>
      <c r="X435" s="40"/>
      <c r="AJ435" s="33"/>
    </row>
    <row r="436" spans="1:36" ht="12.75">
      <c r="A436" s="25"/>
      <c r="B436" s="26"/>
      <c r="C436" s="26"/>
      <c r="D436" s="26"/>
      <c r="E436" s="26"/>
      <c r="F436" s="26"/>
      <c r="T436" s="30"/>
      <c r="U436" s="39"/>
      <c r="V436" s="40"/>
      <c r="W436" s="40"/>
      <c r="X436" s="40"/>
      <c r="AJ436" s="8"/>
    </row>
    <row r="437" spans="1:36" ht="12.75">
      <c r="A437" s="25"/>
      <c r="B437" s="26"/>
      <c r="C437" s="26"/>
      <c r="D437" s="26"/>
      <c r="E437" s="26"/>
      <c r="F437" s="26"/>
      <c r="T437" s="30"/>
      <c r="U437" s="41"/>
      <c r="V437" s="42"/>
      <c r="W437" s="42"/>
      <c r="X437" s="42"/>
      <c r="AJ437" s="8"/>
    </row>
    <row r="438" spans="1:36" ht="12.75">
      <c r="A438" s="25"/>
      <c r="B438" s="26"/>
      <c r="C438" s="26"/>
      <c r="D438" s="26"/>
      <c r="E438" s="26"/>
      <c r="F438" s="26"/>
      <c r="T438" s="30"/>
      <c r="U438" s="36"/>
      <c r="V438" s="42"/>
      <c r="W438" s="42"/>
      <c r="X438" s="42"/>
      <c r="AJ438" s="8"/>
    </row>
    <row r="439" spans="1:36" ht="12.75">
      <c r="A439" s="25"/>
      <c r="B439" s="26"/>
      <c r="C439" s="26"/>
      <c r="D439" s="26"/>
      <c r="E439" s="26"/>
      <c r="F439" s="26"/>
      <c r="T439" s="30"/>
      <c r="U439" s="25"/>
      <c r="V439" s="26"/>
      <c r="W439" s="26"/>
      <c r="X439" s="26"/>
      <c r="AJ439" s="8"/>
    </row>
    <row r="440" spans="1:36" ht="12.75">
      <c r="A440" s="25"/>
      <c r="B440" s="26"/>
      <c r="C440" s="26"/>
      <c r="D440" s="26"/>
      <c r="E440" s="26"/>
      <c r="F440" s="26"/>
      <c r="T440" s="30"/>
      <c r="U440" s="25"/>
      <c r="V440" s="26"/>
      <c r="W440" s="26"/>
      <c r="X440" s="26"/>
      <c r="AJ440" s="8"/>
    </row>
    <row r="441" spans="1:36" ht="12.75">
      <c r="A441" s="25"/>
      <c r="B441" s="26"/>
      <c r="C441" s="26"/>
      <c r="D441" s="26"/>
      <c r="E441" s="26"/>
      <c r="F441" s="26"/>
      <c r="T441" s="30"/>
      <c r="U441" s="25"/>
      <c r="V441" s="26"/>
      <c r="W441" s="26"/>
      <c r="X441" s="26"/>
      <c r="AJ441" s="8"/>
    </row>
    <row r="442" spans="1:36" ht="12.75">
      <c r="A442" s="25"/>
      <c r="B442" s="26"/>
      <c r="C442" s="26"/>
      <c r="D442" s="26"/>
      <c r="E442" s="26"/>
      <c r="F442" s="26"/>
      <c r="T442" s="30"/>
      <c r="U442" s="25"/>
      <c r="V442" s="26"/>
      <c r="W442" s="26"/>
      <c r="X442" s="26"/>
      <c r="AJ442" s="8"/>
    </row>
    <row r="443" spans="1:36" ht="12.75">
      <c r="A443" s="25"/>
      <c r="B443" s="26"/>
      <c r="C443" s="26"/>
      <c r="D443" s="26"/>
      <c r="E443" s="26"/>
      <c r="F443" s="26"/>
      <c r="T443" s="30"/>
      <c r="U443" s="25"/>
      <c r="V443" s="26"/>
      <c r="W443" s="26"/>
      <c r="X443" s="26"/>
      <c r="AJ443" s="8"/>
    </row>
    <row r="444" spans="1:36" ht="12.75">
      <c r="A444" s="25"/>
      <c r="B444" s="26"/>
      <c r="C444" s="26"/>
      <c r="D444" s="26"/>
      <c r="E444" s="26"/>
      <c r="F444" s="26"/>
      <c r="T444" s="30"/>
      <c r="U444" s="25"/>
      <c r="V444" s="26"/>
      <c r="W444" s="26"/>
      <c r="X444" s="26"/>
      <c r="AJ444" s="8"/>
    </row>
    <row r="445" spans="1:36" ht="12.75">
      <c r="A445" s="25"/>
      <c r="B445" s="26"/>
      <c r="C445" s="26"/>
      <c r="D445" s="26"/>
      <c r="E445" s="26"/>
      <c r="F445" s="26"/>
      <c r="T445" s="30"/>
      <c r="U445" s="25"/>
      <c r="V445" s="26"/>
      <c r="W445" s="26"/>
      <c r="X445" s="26"/>
      <c r="AJ445" s="8"/>
    </row>
    <row r="446" spans="1:36" ht="12.75">
      <c r="A446" s="25"/>
      <c r="B446" s="26"/>
      <c r="C446" s="26"/>
      <c r="D446" s="26"/>
      <c r="E446" s="26"/>
      <c r="F446" s="26"/>
      <c r="T446" s="30"/>
      <c r="U446" s="25"/>
      <c r="V446" s="26"/>
      <c r="W446" s="26"/>
      <c r="X446" s="26"/>
      <c r="AJ446" s="8"/>
    </row>
    <row r="447" spans="1:36" ht="12.75">
      <c r="A447" s="25"/>
      <c r="B447" s="26"/>
      <c r="C447" s="26"/>
      <c r="D447" s="26"/>
      <c r="E447" s="26"/>
      <c r="F447" s="26"/>
      <c r="T447" s="30"/>
      <c r="U447" s="25"/>
      <c r="V447" s="26"/>
      <c r="W447" s="26"/>
      <c r="X447" s="26"/>
      <c r="AJ447" s="8"/>
    </row>
    <row r="448" spans="1:36" ht="12.75">
      <c r="A448" s="25"/>
      <c r="B448" s="26"/>
      <c r="C448" s="26"/>
      <c r="D448" s="26"/>
      <c r="E448" s="26"/>
      <c r="F448" s="26"/>
      <c r="T448" s="30"/>
      <c r="U448" s="25"/>
      <c r="V448" s="26"/>
      <c r="W448" s="26"/>
      <c r="X448" s="26"/>
      <c r="AJ448" s="8"/>
    </row>
    <row r="449" spans="1:36" ht="12.75">
      <c r="A449" s="25"/>
      <c r="B449" s="26"/>
      <c r="C449" s="26"/>
      <c r="D449" s="26"/>
      <c r="E449" s="26"/>
      <c r="F449" s="26"/>
      <c r="T449" s="30"/>
      <c r="U449" s="25"/>
      <c r="V449" s="26"/>
      <c r="W449" s="26"/>
      <c r="X449" s="26"/>
      <c r="AJ449" s="8"/>
    </row>
    <row r="450" spans="1:36" ht="12.75">
      <c r="A450" s="25"/>
      <c r="B450" s="26"/>
      <c r="C450" s="26"/>
      <c r="D450" s="26"/>
      <c r="E450" s="26"/>
      <c r="F450" s="26"/>
      <c r="T450" s="30"/>
      <c r="U450" s="25"/>
      <c r="V450" s="26"/>
      <c r="W450" s="26"/>
      <c r="X450" s="26"/>
      <c r="AJ450" s="8"/>
    </row>
    <row r="451" spans="1:36" ht="12.75">
      <c r="A451" s="25"/>
      <c r="B451" s="26"/>
      <c r="C451" s="26"/>
      <c r="D451" s="26"/>
      <c r="E451" s="26"/>
      <c r="F451" s="26"/>
      <c r="T451" s="30"/>
      <c r="U451" s="25"/>
      <c r="V451" s="26"/>
      <c r="W451" s="26"/>
      <c r="X451" s="26"/>
      <c r="AJ451" s="8"/>
    </row>
    <row r="452" spans="1:36" ht="12.75">
      <c r="A452" s="36"/>
      <c r="B452" s="37"/>
      <c r="C452" s="37"/>
      <c r="D452" s="37"/>
      <c r="E452" s="37"/>
      <c r="F452" s="37"/>
      <c r="T452" s="30"/>
      <c r="U452" s="25"/>
      <c r="V452" s="26"/>
      <c r="W452" s="26"/>
      <c r="X452" s="26"/>
      <c r="AJ452" s="8"/>
    </row>
    <row r="453" spans="1:36" ht="12.75">
      <c r="A453" s="35"/>
      <c r="B453" s="35"/>
      <c r="C453" s="35"/>
      <c r="D453" s="35"/>
      <c r="E453" s="35"/>
      <c r="F453" s="35"/>
      <c r="T453" s="33"/>
      <c r="U453" s="25"/>
      <c r="V453" s="26"/>
      <c r="W453" s="26"/>
      <c r="X453" s="26"/>
      <c r="AJ453" s="8"/>
    </row>
    <row r="454" spans="1:36" ht="12.75">
      <c r="A454" s="35"/>
      <c r="B454" s="26"/>
      <c r="C454" s="26"/>
      <c r="D454" s="26"/>
      <c r="E454" s="26"/>
      <c r="F454" s="35"/>
      <c r="T454" s="35"/>
      <c r="U454" s="25"/>
      <c r="V454" s="26"/>
      <c r="W454" s="26"/>
      <c r="X454" s="26"/>
      <c r="AJ454" s="8"/>
    </row>
    <row r="455" spans="1:36" ht="12.75">
      <c r="A455" s="35"/>
      <c r="B455" s="35"/>
      <c r="C455" s="35"/>
      <c r="D455" s="35"/>
      <c r="E455" s="35"/>
      <c r="F455" s="35"/>
      <c r="T455" s="35"/>
      <c r="U455" s="25"/>
      <c r="V455" s="26"/>
      <c r="W455" s="26"/>
      <c r="X455" s="26"/>
      <c r="AJ455" s="8"/>
    </row>
    <row r="456" spans="1:36" ht="12.75">
      <c r="A456" s="39"/>
      <c r="B456" s="40"/>
      <c r="C456" s="40"/>
      <c r="D456" s="40"/>
      <c r="E456" s="40"/>
      <c r="F456" s="40"/>
      <c r="T456" s="35"/>
      <c r="U456" s="36"/>
      <c r="V456" s="37"/>
      <c r="W456" s="37"/>
      <c r="X456" s="37"/>
      <c r="AJ456" s="8"/>
    </row>
    <row r="457" spans="1:36" ht="12.75">
      <c r="A457" s="39"/>
      <c r="B457" s="40"/>
      <c r="C457" s="40"/>
      <c r="D457" s="40"/>
      <c r="E457" s="40"/>
      <c r="F457" s="40"/>
      <c r="T457" s="30"/>
      <c r="U457" s="35"/>
      <c r="V457" s="35"/>
      <c r="W457" s="35"/>
      <c r="X457" s="35"/>
      <c r="AJ457" s="8"/>
    </row>
    <row r="458" spans="1:36" ht="12.75">
      <c r="A458" s="36"/>
      <c r="B458" s="42"/>
      <c r="C458" s="42"/>
      <c r="D458" s="42"/>
      <c r="E458" s="42"/>
      <c r="F458" s="42"/>
      <c r="T458" s="30"/>
      <c r="U458" s="35"/>
      <c r="V458" s="26"/>
      <c r="W458" s="26"/>
      <c r="X458" s="35"/>
      <c r="AJ458" s="8"/>
    </row>
    <row r="459" spans="1:24" ht="12.75">
      <c r="A459" s="36"/>
      <c r="B459" s="42"/>
      <c r="C459" s="42"/>
      <c r="D459" s="42"/>
      <c r="E459" s="42"/>
      <c r="F459" s="42"/>
      <c r="T459" s="33"/>
      <c r="U459" s="35"/>
      <c r="V459" s="35"/>
      <c r="W459" s="35"/>
      <c r="X459" s="35"/>
    </row>
    <row r="460" spans="1:24" ht="12.75">
      <c r="A460" s="25"/>
      <c r="B460" s="26"/>
      <c r="C460" s="26"/>
      <c r="D460" s="26"/>
      <c r="E460" s="26"/>
      <c r="F460" s="26"/>
      <c r="T460" s="33"/>
      <c r="U460" s="39"/>
      <c r="V460" s="40"/>
      <c r="W460" s="40"/>
      <c r="X460" s="40"/>
    </row>
    <row r="461" spans="1:24" ht="12.75">
      <c r="A461" s="25"/>
      <c r="B461" s="26"/>
      <c r="C461" s="26"/>
      <c r="D461" s="26"/>
      <c r="E461" s="26"/>
      <c r="F461" s="26"/>
      <c r="T461" s="30"/>
      <c r="U461" s="39"/>
      <c r="V461" s="40"/>
      <c r="W461" s="40"/>
      <c r="X461" s="40"/>
    </row>
    <row r="462" spans="1:24" ht="12.75">
      <c r="A462" s="25"/>
      <c r="B462" s="26"/>
      <c r="C462" s="26"/>
      <c r="D462" s="26"/>
      <c r="E462" s="26"/>
      <c r="F462" s="26"/>
      <c r="T462" s="30"/>
      <c r="U462" s="36"/>
      <c r="V462" s="42"/>
      <c r="W462" s="42"/>
      <c r="X462" s="42"/>
    </row>
    <row r="463" spans="1:24" ht="12.75">
      <c r="A463" s="25"/>
      <c r="B463" s="26"/>
      <c r="C463" s="26"/>
      <c r="D463" s="26"/>
      <c r="E463" s="26"/>
      <c r="F463" s="26"/>
      <c r="T463" s="30"/>
      <c r="U463" s="36"/>
      <c r="V463" s="42"/>
      <c r="W463" s="42"/>
      <c r="X463" s="42"/>
    </row>
    <row r="464" spans="1:24" ht="12.75">
      <c r="A464" s="25"/>
      <c r="B464" s="26"/>
      <c r="C464" s="26"/>
      <c r="D464" s="26"/>
      <c r="E464" s="26"/>
      <c r="F464" s="26"/>
      <c r="T464" s="30"/>
      <c r="U464" s="25"/>
      <c r="V464" s="26"/>
      <c r="W464" s="26"/>
      <c r="X464" s="26"/>
    </row>
    <row r="465" spans="1:24" ht="12.75">
      <c r="A465" s="25"/>
      <c r="B465" s="26"/>
      <c r="C465" s="26"/>
      <c r="D465" s="26"/>
      <c r="E465" s="26"/>
      <c r="F465" s="26"/>
      <c r="T465" s="30"/>
      <c r="U465" s="25"/>
      <c r="V465" s="26"/>
      <c r="W465" s="26"/>
      <c r="X465" s="26"/>
    </row>
    <row r="466" spans="1:24" ht="12.75">
      <c r="A466" s="25"/>
      <c r="B466" s="26"/>
      <c r="C466" s="26"/>
      <c r="D466" s="26"/>
      <c r="E466" s="26"/>
      <c r="F466" s="26"/>
      <c r="T466" s="30"/>
      <c r="U466" s="25"/>
      <c r="V466" s="26"/>
      <c r="W466" s="26"/>
      <c r="X466" s="26"/>
    </row>
    <row r="467" spans="1:24" ht="12.75">
      <c r="A467" s="25"/>
      <c r="B467" s="26"/>
      <c r="C467" s="26"/>
      <c r="D467" s="26"/>
      <c r="E467" s="26"/>
      <c r="F467" s="26"/>
      <c r="T467" s="30"/>
      <c r="U467" s="25"/>
      <c r="V467" s="26"/>
      <c r="W467" s="26"/>
      <c r="X467" s="26"/>
    </row>
    <row r="468" spans="1:24" ht="12.75">
      <c r="A468" s="25"/>
      <c r="B468" s="26"/>
      <c r="C468" s="26"/>
      <c r="D468" s="26"/>
      <c r="E468" s="26"/>
      <c r="F468" s="26"/>
      <c r="T468" s="30"/>
      <c r="U468" s="25"/>
      <c r="V468" s="26"/>
      <c r="W468" s="26"/>
      <c r="X468" s="26"/>
    </row>
    <row r="469" spans="1:24" ht="12.75">
      <c r="A469" s="25"/>
      <c r="B469" s="26"/>
      <c r="C469" s="26"/>
      <c r="D469" s="26"/>
      <c r="E469" s="26"/>
      <c r="F469" s="26"/>
      <c r="T469" s="30"/>
      <c r="U469" s="25"/>
      <c r="V469" s="26"/>
      <c r="W469" s="26"/>
      <c r="X469" s="26"/>
    </row>
    <row r="470" spans="1:24" ht="12.75">
      <c r="A470" s="25"/>
      <c r="B470" s="26"/>
      <c r="C470" s="26"/>
      <c r="D470" s="26"/>
      <c r="E470" s="26"/>
      <c r="F470" s="26"/>
      <c r="T470" s="30"/>
      <c r="U470" s="25"/>
      <c r="V470" s="26"/>
      <c r="W470" s="26"/>
      <c r="X470" s="26"/>
    </row>
    <row r="471" spans="1:24" ht="12.75">
      <c r="A471" s="25"/>
      <c r="B471" s="26"/>
      <c r="C471" s="26"/>
      <c r="D471" s="26"/>
      <c r="E471" s="26"/>
      <c r="F471" s="26"/>
      <c r="T471" s="30"/>
      <c r="U471" s="25"/>
      <c r="V471" s="26"/>
      <c r="W471" s="26"/>
      <c r="X471" s="26"/>
    </row>
    <row r="472" spans="1:24" ht="12.75">
      <c r="A472" s="25"/>
      <c r="B472" s="26"/>
      <c r="C472" s="26"/>
      <c r="D472" s="26"/>
      <c r="E472" s="26"/>
      <c r="F472" s="26"/>
      <c r="T472" s="30"/>
      <c r="U472" s="25"/>
      <c r="V472" s="26"/>
      <c r="W472" s="26"/>
      <c r="X472" s="26"/>
    </row>
    <row r="473" spans="1:24" ht="12.75">
      <c r="A473" s="25"/>
      <c r="B473" s="26"/>
      <c r="C473" s="26"/>
      <c r="D473" s="26"/>
      <c r="E473" s="26"/>
      <c r="F473" s="26"/>
      <c r="T473" s="30"/>
      <c r="U473" s="25"/>
      <c r="V473" s="26"/>
      <c r="W473" s="26"/>
      <c r="X473" s="26"/>
    </row>
    <row r="474" spans="1:24" ht="12.75">
      <c r="A474" s="36"/>
      <c r="B474" s="37"/>
      <c r="C474" s="37"/>
      <c r="D474" s="37"/>
      <c r="E474" s="37"/>
      <c r="F474" s="37"/>
      <c r="T474" s="30"/>
      <c r="U474" s="25"/>
      <c r="V474" s="26"/>
      <c r="W474" s="26"/>
      <c r="X474" s="26"/>
    </row>
    <row r="475" spans="1:24" ht="12.75">
      <c r="A475" s="25"/>
      <c r="B475" s="26"/>
      <c r="C475" s="26"/>
      <c r="D475" s="26"/>
      <c r="E475" s="26"/>
      <c r="F475" s="26"/>
      <c r="T475" s="33"/>
      <c r="U475" s="25"/>
      <c r="V475" s="26"/>
      <c r="W475" s="26"/>
      <c r="X475" s="26"/>
    </row>
    <row r="476" spans="1:24" ht="12.75">
      <c r="A476" s="25"/>
      <c r="B476" s="26"/>
      <c r="C476" s="26"/>
      <c r="D476" s="26"/>
      <c r="E476" s="26"/>
      <c r="F476" s="26"/>
      <c r="T476" s="30"/>
      <c r="U476" s="25"/>
      <c r="V476" s="26"/>
      <c r="W476" s="26"/>
      <c r="X476" s="26"/>
    </row>
    <row r="477" spans="1:24" ht="12.75">
      <c r="A477" s="36"/>
      <c r="B477" s="42"/>
      <c r="C477" s="42"/>
      <c r="D477" s="42"/>
      <c r="E477" s="42"/>
      <c r="F477" s="42"/>
      <c r="T477" s="30"/>
      <c r="U477" s="25"/>
      <c r="V477" s="26"/>
      <c r="W477" s="26"/>
      <c r="X477" s="26"/>
    </row>
    <row r="478" spans="1:24" ht="12.75">
      <c r="A478" s="36"/>
      <c r="B478" s="42"/>
      <c r="C478" s="42"/>
      <c r="D478" s="42"/>
      <c r="E478" s="42"/>
      <c r="F478" s="42"/>
      <c r="T478" s="33"/>
      <c r="U478" s="36"/>
      <c r="V478" s="37"/>
      <c r="W478" s="37"/>
      <c r="X478" s="37"/>
    </row>
    <row r="479" spans="1:24" ht="12.75">
      <c r="A479" s="25"/>
      <c r="B479" s="26"/>
      <c r="C479" s="26"/>
      <c r="D479" s="26"/>
      <c r="E479" s="26"/>
      <c r="F479" s="26"/>
      <c r="T479" s="33"/>
      <c r="U479" s="25"/>
      <c r="V479" s="26"/>
      <c r="W479" s="26"/>
      <c r="X479" s="26"/>
    </row>
    <row r="480" spans="1:24" ht="12.75">
      <c r="A480" s="25"/>
      <c r="B480" s="26"/>
      <c r="C480" s="26"/>
      <c r="D480" s="26"/>
      <c r="E480" s="26"/>
      <c r="F480" s="26"/>
      <c r="T480" s="30"/>
      <c r="U480" s="25"/>
      <c r="V480" s="26"/>
      <c r="W480" s="26"/>
      <c r="X480" s="26"/>
    </row>
    <row r="481" spans="1:24" ht="12.75">
      <c r="A481" s="25"/>
      <c r="B481" s="26"/>
      <c r="C481" s="26"/>
      <c r="D481" s="26"/>
      <c r="E481" s="26"/>
      <c r="F481" s="26"/>
      <c r="T481" s="30"/>
      <c r="U481" s="36"/>
      <c r="V481" s="42"/>
      <c r="W481" s="42"/>
      <c r="X481" s="42"/>
    </row>
    <row r="482" spans="1:24" ht="12.75">
      <c r="A482" s="25"/>
      <c r="B482" s="26"/>
      <c r="C482" s="26"/>
      <c r="D482" s="26"/>
      <c r="E482" s="26"/>
      <c r="F482" s="26"/>
      <c r="T482" s="30"/>
      <c r="U482" s="36"/>
      <c r="V482" s="42"/>
      <c r="W482" s="42"/>
      <c r="X482" s="42"/>
    </row>
    <row r="483" spans="1:24" ht="12.75">
      <c r="A483" s="25"/>
      <c r="B483" s="26"/>
      <c r="C483" s="26"/>
      <c r="D483" s="26"/>
      <c r="E483" s="26"/>
      <c r="F483" s="26"/>
      <c r="T483" s="30"/>
      <c r="U483" s="25"/>
      <c r="V483" s="26"/>
      <c r="W483" s="26"/>
      <c r="X483" s="26"/>
    </row>
    <row r="484" spans="1:24" ht="12.75">
      <c r="A484" s="25"/>
      <c r="B484" s="26"/>
      <c r="C484" s="26"/>
      <c r="D484" s="26"/>
      <c r="E484" s="26"/>
      <c r="F484" s="26"/>
      <c r="T484" s="30"/>
      <c r="U484" s="25"/>
      <c r="V484" s="26"/>
      <c r="W484" s="26"/>
      <c r="X484" s="26"/>
    </row>
    <row r="485" spans="1:24" ht="12.75">
      <c r="A485" s="36"/>
      <c r="B485" s="37"/>
      <c r="C485" s="37"/>
      <c r="D485" s="37"/>
      <c r="E485" s="37"/>
      <c r="F485" s="37"/>
      <c r="T485" s="30"/>
      <c r="U485" s="25"/>
      <c r="V485" s="26"/>
      <c r="W485" s="26"/>
      <c r="X485" s="26"/>
    </row>
    <row r="486" spans="1:24" ht="12.75">
      <c r="A486" s="25"/>
      <c r="B486" s="26"/>
      <c r="C486" s="26"/>
      <c r="D486" s="26"/>
      <c r="E486" s="26"/>
      <c r="F486" s="26"/>
      <c r="T486" s="33"/>
      <c r="U486" s="25"/>
      <c r="V486" s="26"/>
      <c r="W486" s="26"/>
      <c r="X486" s="26"/>
    </row>
    <row r="487" spans="1:24" ht="12.75">
      <c r="A487" s="35"/>
      <c r="B487" s="26"/>
      <c r="C487" s="26"/>
      <c r="D487" s="26"/>
      <c r="E487" s="26"/>
      <c r="F487" s="49"/>
      <c r="T487" s="30"/>
      <c r="U487" s="25"/>
      <c r="V487" s="26"/>
      <c r="W487" s="26"/>
      <c r="X487" s="26"/>
    </row>
    <row r="488" spans="1:24" ht="12.75">
      <c r="A488" s="35"/>
      <c r="B488" s="26"/>
      <c r="C488" s="26"/>
      <c r="D488" s="26"/>
      <c r="E488" s="26"/>
      <c r="F488" s="26"/>
      <c r="T488" s="35"/>
      <c r="U488" s="25"/>
      <c r="V488" s="26"/>
      <c r="W488" s="26"/>
      <c r="X488" s="26"/>
    </row>
    <row r="489" spans="1:24" ht="12.75">
      <c r="A489" s="35"/>
      <c r="B489" s="26"/>
      <c r="C489" s="26"/>
      <c r="D489" s="26"/>
      <c r="E489" s="26"/>
      <c r="F489" s="49"/>
      <c r="T489" s="35"/>
      <c r="U489" s="36"/>
      <c r="V489" s="37"/>
      <c r="W489" s="37"/>
      <c r="X489" s="37"/>
    </row>
    <row r="490" spans="1:24" ht="12.75">
      <c r="A490" s="35"/>
      <c r="B490" s="26"/>
      <c r="C490" s="26"/>
      <c r="D490" s="26"/>
      <c r="E490" s="26"/>
      <c r="F490" s="49"/>
      <c r="T490" s="35"/>
      <c r="U490" s="25"/>
      <c r="V490" s="26"/>
      <c r="W490" s="26"/>
      <c r="X490" s="26"/>
    </row>
    <row r="491" spans="1:24" ht="12.75">
      <c r="A491" s="35"/>
      <c r="B491" s="26"/>
      <c r="C491" s="26"/>
      <c r="D491" s="26"/>
      <c r="E491" s="26"/>
      <c r="F491" s="49"/>
      <c r="T491" s="35"/>
      <c r="U491" s="35"/>
      <c r="V491" s="26"/>
      <c r="W491" s="26"/>
      <c r="X491" s="49"/>
    </row>
    <row r="492" spans="1:24" ht="12.75">
      <c r="A492" s="35"/>
      <c r="B492" s="35"/>
      <c r="C492" s="49"/>
      <c r="D492" s="49"/>
      <c r="E492" s="49"/>
      <c r="F492" s="35"/>
      <c r="T492" s="35"/>
      <c r="U492" s="35"/>
      <c r="V492" s="26"/>
      <c r="W492" s="26"/>
      <c r="X492" s="26"/>
    </row>
    <row r="493" spans="1:24" ht="12.75">
      <c r="A493" s="36"/>
      <c r="B493" s="37"/>
      <c r="C493" s="37"/>
      <c r="D493" s="37"/>
      <c r="E493" s="37"/>
      <c r="F493" s="37"/>
      <c r="T493" s="35"/>
      <c r="U493" s="35"/>
      <c r="V493" s="26"/>
      <c r="W493" s="26"/>
      <c r="X493" s="49"/>
    </row>
    <row r="494" spans="1:24" ht="12.75">
      <c r="A494" s="25"/>
      <c r="B494" s="26"/>
      <c r="C494" s="26"/>
      <c r="D494" s="26"/>
      <c r="E494" s="26"/>
      <c r="F494" s="26"/>
      <c r="T494" s="30"/>
      <c r="U494" s="35"/>
      <c r="V494" s="26"/>
      <c r="W494" s="26"/>
      <c r="X494" s="49"/>
    </row>
    <row r="495" spans="1:24" ht="12.75">
      <c r="A495" s="25"/>
      <c r="B495" s="26"/>
      <c r="C495" s="26"/>
      <c r="D495" s="26"/>
      <c r="E495" s="26"/>
      <c r="F495" s="26"/>
      <c r="T495" s="30"/>
      <c r="U495" s="35"/>
      <c r="V495" s="26"/>
      <c r="W495" s="26"/>
      <c r="X495" s="49"/>
    </row>
    <row r="496" spans="1:24" ht="12.75">
      <c r="A496" s="25"/>
      <c r="B496" s="26"/>
      <c r="C496" s="26"/>
      <c r="D496" s="26"/>
      <c r="E496" s="26"/>
      <c r="F496" s="26"/>
      <c r="T496" s="30"/>
      <c r="U496" s="35"/>
      <c r="V496" s="35"/>
      <c r="W496" s="49"/>
      <c r="X496" s="35"/>
    </row>
    <row r="497" spans="1:24" ht="12.75">
      <c r="A497" s="25"/>
      <c r="B497" s="26"/>
      <c r="C497" s="26"/>
      <c r="D497" s="26"/>
      <c r="E497" s="26"/>
      <c r="F497" s="26"/>
      <c r="T497" s="30"/>
      <c r="U497" s="36"/>
      <c r="V497" s="37"/>
      <c r="W497" s="37"/>
      <c r="X497" s="37"/>
    </row>
    <row r="498" spans="1:24" ht="12.75">
      <c r="A498" s="36"/>
      <c r="B498" s="37"/>
      <c r="C498" s="37"/>
      <c r="D498" s="37"/>
      <c r="E498" s="37"/>
      <c r="F498" s="37"/>
      <c r="T498" s="30"/>
      <c r="U498" s="25"/>
      <c r="V498" s="26"/>
      <c r="W498" s="26"/>
      <c r="X498" s="26"/>
    </row>
    <row r="499" spans="1:24" ht="12.75">
      <c r="A499" s="25"/>
      <c r="B499" s="26"/>
      <c r="C499" s="26"/>
      <c r="D499" s="26"/>
      <c r="E499" s="26"/>
      <c r="F499" s="25"/>
      <c r="T499" s="30"/>
      <c r="U499" s="25"/>
      <c r="V499" s="26"/>
      <c r="W499" s="26"/>
      <c r="X499" s="26"/>
    </row>
    <row r="500" spans="1:24" ht="12.75">
      <c r="A500" s="25"/>
      <c r="B500" s="26"/>
      <c r="C500" s="26"/>
      <c r="D500" s="26"/>
      <c r="E500" s="26"/>
      <c r="F500" s="26"/>
      <c r="T500" s="30"/>
      <c r="U500" s="25"/>
      <c r="V500" s="26"/>
      <c r="W500" s="26"/>
      <c r="X500" s="26"/>
    </row>
    <row r="501" spans="1:24" ht="12.75">
      <c r="A501" s="25"/>
      <c r="B501" s="25"/>
      <c r="C501" s="25"/>
      <c r="D501" s="25"/>
      <c r="E501" s="25"/>
      <c r="F501" s="25"/>
      <c r="T501" s="30"/>
      <c r="U501" s="25"/>
      <c r="V501" s="26"/>
      <c r="W501" s="26"/>
      <c r="X501" s="26"/>
    </row>
    <row r="502" spans="1:24" ht="12.75">
      <c r="A502" s="25"/>
      <c r="B502" s="26"/>
      <c r="C502" s="26"/>
      <c r="D502" s="26"/>
      <c r="E502" s="26"/>
      <c r="F502" s="25"/>
      <c r="T502" s="30"/>
      <c r="U502" s="36"/>
      <c r="V502" s="37"/>
      <c r="W502" s="37"/>
      <c r="X502" s="37"/>
    </row>
    <row r="503" spans="1:24" ht="12.75">
      <c r="A503" s="25"/>
      <c r="B503" s="26"/>
      <c r="C503" s="26"/>
      <c r="D503" s="26"/>
      <c r="E503" s="26"/>
      <c r="F503" s="25"/>
      <c r="T503" s="25"/>
      <c r="U503" s="25"/>
      <c r="V503" s="26"/>
      <c r="W503" s="26"/>
      <c r="X503" s="25"/>
    </row>
    <row r="504" spans="1:24" ht="12.75">
      <c r="A504" s="25"/>
      <c r="B504" s="26"/>
      <c r="C504" s="26"/>
      <c r="D504" s="26"/>
      <c r="E504" s="26"/>
      <c r="F504" s="25"/>
      <c r="T504" s="25"/>
      <c r="U504" s="25"/>
      <c r="V504" s="26"/>
      <c r="W504" s="26"/>
      <c r="X504" s="26"/>
    </row>
    <row r="505" spans="1:24" ht="12.75">
      <c r="A505" s="25"/>
      <c r="B505" s="26"/>
      <c r="C505" s="26"/>
      <c r="D505" s="26"/>
      <c r="E505" s="26"/>
      <c r="F505" s="25"/>
      <c r="T505" s="25"/>
      <c r="U505" s="25"/>
      <c r="V505" s="25"/>
      <c r="W505" s="25"/>
      <c r="X505" s="25"/>
    </row>
    <row r="506" spans="1:24" ht="12.75">
      <c r="A506" s="25"/>
      <c r="B506" s="25"/>
      <c r="C506" s="25"/>
      <c r="D506" s="25"/>
      <c r="E506" s="25"/>
      <c r="F506" s="25"/>
      <c r="T506" s="25"/>
      <c r="U506" s="25"/>
      <c r="V506" s="26"/>
      <c r="W506" s="26"/>
      <c r="X506" s="25"/>
    </row>
    <row r="507" spans="1:24" ht="12.75">
      <c r="A507" s="25"/>
      <c r="B507" s="25"/>
      <c r="C507" s="26"/>
      <c r="D507" s="26"/>
      <c r="E507" s="26"/>
      <c r="F507" s="25"/>
      <c r="T507" s="25"/>
      <c r="U507" s="25"/>
      <c r="V507" s="26"/>
      <c r="W507" s="26"/>
      <c r="X507" s="25"/>
    </row>
    <row r="508" spans="1:24" ht="12.75">
      <c r="A508" s="8"/>
      <c r="B508" s="8"/>
      <c r="C508" s="8"/>
      <c r="D508" s="8"/>
      <c r="E508" s="8"/>
      <c r="F508" s="8"/>
      <c r="T508" s="25"/>
      <c r="U508" s="25"/>
      <c r="V508" s="26"/>
      <c r="W508" s="26"/>
      <c r="X508" s="25"/>
    </row>
    <row r="509" spans="1:24" ht="12.75">
      <c r="A509" s="36"/>
      <c r="B509" s="42"/>
      <c r="C509" s="42"/>
      <c r="D509" s="42"/>
      <c r="E509" s="42"/>
      <c r="F509" s="42"/>
      <c r="T509" s="8"/>
      <c r="U509" s="25"/>
      <c r="V509" s="26"/>
      <c r="W509" s="26"/>
      <c r="X509" s="25"/>
    </row>
    <row r="510" spans="1:34" ht="12.75">
      <c r="A510" s="36"/>
      <c r="B510" s="42"/>
      <c r="C510" s="42"/>
      <c r="D510" s="42"/>
      <c r="E510" s="42"/>
      <c r="F510" s="42"/>
      <c r="T510" s="33"/>
      <c r="U510" s="25"/>
      <c r="V510" s="25"/>
      <c r="W510" s="25"/>
      <c r="X510" s="25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ht="12.75">
      <c r="A511" s="25"/>
      <c r="B511" s="26"/>
      <c r="C511" s="26"/>
      <c r="D511" s="26"/>
      <c r="E511" s="26"/>
      <c r="F511" s="26"/>
      <c r="T511" s="33"/>
      <c r="U511" s="25"/>
      <c r="V511" s="25"/>
      <c r="W511" s="26"/>
      <c r="X511" s="25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ht="12.75">
      <c r="A512" s="25"/>
      <c r="B512" s="26"/>
      <c r="C512" s="26"/>
      <c r="D512" s="26"/>
      <c r="E512" s="26"/>
      <c r="F512" s="26"/>
      <c r="T512" s="30"/>
      <c r="U512" s="8"/>
      <c r="V512" s="8"/>
      <c r="W512" s="8"/>
      <c r="X512" s="8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ht="12.75">
      <c r="A513" s="25"/>
      <c r="B513" s="26"/>
      <c r="C513" s="26"/>
      <c r="D513" s="26"/>
      <c r="E513" s="26"/>
      <c r="F513" s="26"/>
      <c r="T513" s="30"/>
      <c r="U513" s="36"/>
      <c r="V513" s="42"/>
      <c r="W513" s="42"/>
      <c r="X513" s="42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ht="12.75">
      <c r="A514" s="25"/>
      <c r="B514" s="26"/>
      <c r="C514" s="26"/>
      <c r="D514" s="26"/>
      <c r="E514" s="26"/>
      <c r="F514" s="26"/>
      <c r="T514" s="30"/>
      <c r="U514" s="36"/>
      <c r="V514" s="42"/>
      <c r="W514" s="42"/>
      <c r="X514" s="42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ht="12.75">
      <c r="A515" s="25"/>
      <c r="B515" s="26"/>
      <c r="C515" s="26"/>
      <c r="D515" s="26"/>
      <c r="E515" s="26"/>
      <c r="F515" s="26"/>
      <c r="T515" s="30"/>
      <c r="U515" s="25"/>
      <c r="V515" s="26"/>
      <c r="W515" s="26"/>
      <c r="X515" s="26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5" ht="12.75">
      <c r="A516" s="25"/>
      <c r="B516" s="26"/>
      <c r="C516" s="26"/>
      <c r="D516" s="26"/>
      <c r="E516" s="26"/>
      <c r="F516" s="26"/>
      <c r="T516" s="30"/>
      <c r="U516" s="25"/>
      <c r="V516" s="26"/>
      <c r="W516" s="26"/>
      <c r="X516" s="26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</row>
    <row r="517" spans="1:35" ht="12.75">
      <c r="A517" s="36"/>
      <c r="B517" s="37"/>
      <c r="C517" s="37"/>
      <c r="D517" s="37"/>
      <c r="E517" s="37"/>
      <c r="F517" s="37"/>
      <c r="T517" s="30"/>
      <c r="U517" s="25"/>
      <c r="V517" s="26"/>
      <c r="W517" s="26"/>
      <c r="X517" s="26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</row>
    <row r="518" spans="1:35" ht="12.75">
      <c r="A518" s="36"/>
      <c r="B518" s="37"/>
      <c r="C518" s="37"/>
      <c r="D518" s="37"/>
      <c r="E518" s="37"/>
      <c r="F518" s="37"/>
      <c r="T518" s="33"/>
      <c r="U518" s="25"/>
      <c r="V518" s="26"/>
      <c r="W518" s="26"/>
      <c r="X518" s="26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</row>
    <row r="519" spans="1:35" ht="12.75">
      <c r="A519" s="8"/>
      <c r="B519" s="8"/>
      <c r="C519" s="8"/>
      <c r="D519" s="8"/>
      <c r="E519" s="8"/>
      <c r="F519" s="8"/>
      <c r="T519" s="33"/>
      <c r="U519" s="25"/>
      <c r="V519" s="26"/>
      <c r="W519" s="26"/>
      <c r="X519" s="26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</row>
    <row r="520" spans="1:35" ht="12.75">
      <c r="A520" s="8"/>
      <c r="B520" s="8"/>
      <c r="C520" s="8"/>
      <c r="D520" s="8"/>
      <c r="E520" s="8"/>
      <c r="F520" s="8"/>
      <c r="T520" s="33"/>
      <c r="U520" s="25"/>
      <c r="V520" s="26"/>
      <c r="W520" s="26"/>
      <c r="X520" s="26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</row>
    <row r="521" spans="1:35" ht="12.75">
      <c r="A521" s="8"/>
      <c r="B521" s="8"/>
      <c r="C521" s="8"/>
      <c r="D521" s="8"/>
      <c r="E521" s="8"/>
      <c r="F521" s="8"/>
      <c r="T521" s="30"/>
      <c r="U521" s="36"/>
      <c r="V521" s="37"/>
      <c r="W521" s="37"/>
      <c r="X521" s="37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</row>
    <row r="522" spans="1:35" ht="12.75">
      <c r="A522" s="8"/>
      <c r="B522" s="8"/>
      <c r="C522" s="8"/>
      <c r="D522" s="8"/>
      <c r="E522" s="8"/>
      <c r="F522" s="8"/>
      <c r="T522" s="30"/>
      <c r="U522" s="36"/>
      <c r="V522" s="37"/>
      <c r="W522" s="37"/>
      <c r="X522" s="37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</row>
    <row r="523" spans="1:35" ht="12.75">
      <c r="A523" s="8"/>
      <c r="B523" s="8"/>
      <c r="C523" s="8"/>
      <c r="D523" s="8"/>
      <c r="E523" s="8"/>
      <c r="F523" s="8"/>
      <c r="T523" s="30"/>
      <c r="U523" s="36"/>
      <c r="V523" s="42"/>
      <c r="W523" s="42"/>
      <c r="X523" s="42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</row>
    <row r="524" spans="1:35" ht="12.75">
      <c r="A524" s="8"/>
      <c r="B524" s="8"/>
      <c r="C524" s="8"/>
      <c r="D524" s="8"/>
      <c r="E524" s="8"/>
      <c r="F524" s="8"/>
      <c r="T524" s="30"/>
      <c r="U524" s="25"/>
      <c r="V524" s="26"/>
      <c r="W524" s="26"/>
      <c r="X524" s="26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</row>
    <row r="525" spans="1:35" ht="12.75">
      <c r="A525" s="8"/>
      <c r="B525" s="8"/>
      <c r="C525" s="8"/>
      <c r="D525" s="8"/>
      <c r="E525" s="8"/>
      <c r="F525" s="8"/>
      <c r="T525" s="30"/>
      <c r="U525" s="25"/>
      <c r="V525" s="26"/>
      <c r="W525" s="26"/>
      <c r="X525" s="26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</row>
    <row r="526" spans="1:35" ht="12.75">
      <c r="A526" s="8"/>
      <c r="B526" s="8"/>
      <c r="C526" s="8"/>
      <c r="D526" s="8"/>
      <c r="E526" s="8"/>
      <c r="F526" s="8"/>
      <c r="T526" s="30"/>
      <c r="U526" s="25"/>
      <c r="V526" s="26"/>
      <c r="W526" s="26"/>
      <c r="X526" s="26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</row>
    <row r="527" spans="1:35" ht="12.75">
      <c r="A527" s="8"/>
      <c r="B527" s="8"/>
      <c r="C527" s="8"/>
      <c r="D527" s="8"/>
      <c r="E527" s="8"/>
      <c r="F527" s="8"/>
      <c r="T527" s="30"/>
      <c r="U527" s="25"/>
      <c r="V527" s="26"/>
      <c r="W527" s="26"/>
      <c r="X527" s="26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</row>
    <row r="528" spans="1:35" ht="12.75">
      <c r="A528" s="8"/>
      <c r="B528" s="8"/>
      <c r="C528" s="8"/>
      <c r="D528" s="8"/>
      <c r="E528" s="8"/>
      <c r="F528" s="8"/>
      <c r="T528" s="30"/>
      <c r="U528" s="25"/>
      <c r="V528" s="26"/>
      <c r="W528" s="26"/>
      <c r="X528" s="26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</row>
    <row r="529" spans="1:35" ht="12.75">
      <c r="A529" s="8"/>
      <c r="B529" s="8"/>
      <c r="C529" s="8"/>
      <c r="D529" s="8"/>
      <c r="E529" s="8"/>
      <c r="F529" s="8"/>
      <c r="T529" s="30"/>
      <c r="U529" s="25"/>
      <c r="V529" s="26"/>
      <c r="W529" s="26"/>
      <c r="X529" s="26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</row>
    <row r="530" spans="1:35" ht="12.75">
      <c r="A530" s="8"/>
      <c r="B530" s="8"/>
      <c r="C530" s="8"/>
      <c r="D530" s="8"/>
      <c r="E530" s="8"/>
      <c r="F530" s="8"/>
      <c r="T530" s="30"/>
      <c r="U530" s="25"/>
      <c r="V530" s="26"/>
      <c r="W530" s="26"/>
      <c r="X530" s="26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</row>
    <row r="531" spans="1:35" ht="12.75">
      <c r="A531" s="8"/>
      <c r="B531" s="8"/>
      <c r="C531" s="8"/>
      <c r="D531" s="8"/>
      <c r="E531" s="8"/>
      <c r="F531" s="8"/>
      <c r="T531" s="30"/>
      <c r="U531" s="25"/>
      <c r="V531" s="26"/>
      <c r="W531" s="26"/>
      <c r="X531" s="26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</row>
    <row r="532" spans="1:35" ht="12.75">
      <c r="A532" s="8"/>
      <c r="B532" s="8"/>
      <c r="C532" s="8"/>
      <c r="D532" s="8"/>
      <c r="E532" s="8"/>
      <c r="F532" s="8"/>
      <c r="T532" s="30"/>
      <c r="U532" s="25"/>
      <c r="V532" s="26"/>
      <c r="W532" s="26"/>
      <c r="X532" s="26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</row>
    <row r="533" spans="1:35" ht="12.75">
      <c r="A533" s="8"/>
      <c r="B533" s="8"/>
      <c r="C533" s="8"/>
      <c r="D533" s="8"/>
      <c r="E533" s="8"/>
      <c r="F533" s="8"/>
      <c r="T533" s="30"/>
      <c r="U533" s="25"/>
      <c r="V533" s="26"/>
      <c r="W533" s="26"/>
      <c r="X533" s="26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</row>
    <row r="534" spans="1:35" ht="12.75">
      <c r="A534" s="8"/>
      <c r="B534" s="8"/>
      <c r="C534" s="8"/>
      <c r="D534" s="8"/>
      <c r="E534" s="8"/>
      <c r="F534" s="8"/>
      <c r="T534" s="30"/>
      <c r="U534" s="25"/>
      <c r="V534" s="26"/>
      <c r="W534" s="26"/>
      <c r="X534" s="26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</row>
    <row r="535" spans="1:35" ht="12.75">
      <c r="A535" s="8"/>
      <c r="B535" s="8"/>
      <c r="C535" s="8"/>
      <c r="D535" s="8"/>
      <c r="E535" s="8"/>
      <c r="F535" s="8"/>
      <c r="T535" s="30"/>
      <c r="U535" s="25"/>
      <c r="V535" s="26"/>
      <c r="W535" s="26"/>
      <c r="X535" s="26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</row>
    <row r="536" spans="1:35" ht="12.75">
      <c r="A536" s="8"/>
      <c r="B536" s="8"/>
      <c r="C536" s="8"/>
      <c r="D536" s="8"/>
      <c r="E536" s="8"/>
      <c r="F536" s="8"/>
      <c r="T536" s="30"/>
      <c r="U536" s="25"/>
      <c r="V536" s="26"/>
      <c r="W536" s="26"/>
      <c r="X536" s="26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</row>
    <row r="537" spans="1:35" ht="12.75">
      <c r="A537" s="8"/>
      <c r="B537" s="8"/>
      <c r="C537" s="8"/>
      <c r="D537" s="8"/>
      <c r="E537" s="8"/>
      <c r="F537" s="8"/>
      <c r="T537" s="30"/>
      <c r="U537" s="25"/>
      <c r="V537" s="26"/>
      <c r="W537" s="26"/>
      <c r="X537" s="26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</row>
    <row r="538" spans="1:35" ht="12.75">
      <c r="A538" s="8"/>
      <c r="B538" s="8"/>
      <c r="C538" s="8"/>
      <c r="D538" s="8"/>
      <c r="E538" s="8"/>
      <c r="F538" s="8"/>
      <c r="T538" s="30"/>
      <c r="U538" s="25"/>
      <c r="V538" s="26"/>
      <c r="W538" s="26"/>
      <c r="X538" s="26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</row>
    <row r="539" spans="1:35" ht="12.75">
      <c r="A539" s="8"/>
      <c r="B539" s="8"/>
      <c r="C539" s="8"/>
      <c r="D539" s="8"/>
      <c r="E539" s="8"/>
      <c r="F539" s="8"/>
      <c r="T539" s="30"/>
      <c r="U539" s="25"/>
      <c r="V539" s="26"/>
      <c r="W539" s="26"/>
      <c r="X539" s="26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</row>
    <row r="540" spans="1:35" ht="12.75">
      <c r="A540" s="8"/>
      <c r="B540" s="8"/>
      <c r="C540" s="8"/>
      <c r="D540" s="8"/>
      <c r="E540" s="8"/>
      <c r="F540" s="8"/>
      <c r="T540" s="30"/>
      <c r="U540" s="25"/>
      <c r="V540" s="26"/>
      <c r="W540" s="26"/>
      <c r="X540" s="26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</row>
    <row r="541" spans="1:35" ht="12.75">
      <c r="A541" s="8"/>
      <c r="B541" s="8"/>
      <c r="C541" s="8"/>
      <c r="D541" s="8"/>
      <c r="E541" s="8"/>
      <c r="F541" s="8"/>
      <c r="T541" s="30"/>
      <c r="U541" s="25"/>
      <c r="V541" s="26"/>
      <c r="W541" s="26"/>
      <c r="X541" s="26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</row>
    <row r="542" spans="1:35" ht="12.75">
      <c r="A542" s="8"/>
      <c r="B542" s="8"/>
      <c r="C542" s="8"/>
      <c r="D542" s="8"/>
      <c r="E542" s="8"/>
      <c r="F542" s="8"/>
      <c r="T542" s="30"/>
      <c r="U542" s="25"/>
      <c r="V542" s="26"/>
      <c r="W542" s="26"/>
      <c r="X542" s="26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</row>
    <row r="543" spans="1:35" ht="12.75">
      <c r="A543" s="8"/>
      <c r="B543" s="8"/>
      <c r="C543" s="8"/>
      <c r="D543" s="8"/>
      <c r="E543" s="8"/>
      <c r="F543" s="8"/>
      <c r="T543" s="30"/>
      <c r="U543" s="25"/>
      <c r="V543" s="26"/>
      <c r="W543" s="26"/>
      <c r="X543" s="26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</row>
    <row r="544" spans="1:35" ht="12.75">
      <c r="A544" s="8"/>
      <c r="B544" s="8"/>
      <c r="C544" s="8"/>
      <c r="D544" s="8"/>
      <c r="E544" s="8"/>
      <c r="F544" s="8"/>
      <c r="T544" s="30"/>
      <c r="U544" s="25"/>
      <c r="V544" s="26"/>
      <c r="W544" s="26"/>
      <c r="X544" s="26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</row>
    <row r="545" spans="1:35" ht="12.75">
      <c r="A545" s="8"/>
      <c r="B545" s="8"/>
      <c r="C545" s="8"/>
      <c r="D545" s="8"/>
      <c r="E545" s="8"/>
      <c r="F545" s="8"/>
      <c r="T545" s="30"/>
      <c r="U545" s="25"/>
      <c r="V545" s="26"/>
      <c r="W545" s="26"/>
      <c r="X545" s="26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</row>
    <row r="546" spans="1:35" ht="12.75">
      <c r="A546" s="8"/>
      <c r="B546" s="8"/>
      <c r="C546" s="8"/>
      <c r="D546" s="8"/>
      <c r="E546" s="8"/>
      <c r="F546" s="8"/>
      <c r="T546" s="30"/>
      <c r="U546" s="25"/>
      <c r="V546" s="26"/>
      <c r="W546" s="26"/>
      <c r="X546" s="26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</row>
    <row r="547" spans="1:35" ht="12.75">
      <c r="A547" s="8"/>
      <c r="B547" s="8"/>
      <c r="C547" s="8"/>
      <c r="D547" s="8"/>
      <c r="E547" s="8"/>
      <c r="F547" s="8"/>
      <c r="T547" s="30"/>
      <c r="U547" s="25"/>
      <c r="V547" s="26"/>
      <c r="W547" s="26"/>
      <c r="X547" s="26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</row>
    <row r="548" spans="1:35" ht="12.75">
      <c r="A548" s="8"/>
      <c r="B548" s="8"/>
      <c r="C548" s="8"/>
      <c r="D548" s="8"/>
      <c r="E548" s="8"/>
      <c r="F548" s="8"/>
      <c r="T548" s="30"/>
      <c r="U548" s="25"/>
      <c r="V548" s="26"/>
      <c r="W548" s="26"/>
      <c r="X548" s="26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</row>
    <row r="549" spans="1:35" ht="12.75">
      <c r="A549" s="8"/>
      <c r="B549" s="8"/>
      <c r="C549" s="8"/>
      <c r="D549" s="8"/>
      <c r="E549" s="8"/>
      <c r="F549" s="8"/>
      <c r="T549" s="30"/>
      <c r="U549" s="25"/>
      <c r="V549" s="26"/>
      <c r="W549" s="26"/>
      <c r="X549" s="26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</row>
    <row r="550" spans="1:35" ht="12.75">
      <c r="A550" s="8"/>
      <c r="B550" s="8"/>
      <c r="C550" s="8"/>
      <c r="D550" s="8"/>
      <c r="E550" s="8"/>
      <c r="F550" s="8"/>
      <c r="T550" s="30"/>
      <c r="U550" s="25"/>
      <c r="V550" s="26"/>
      <c r="W550" s="26"/>
      <c r="X550" s="26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</row>
    <row r="551" spans="1:35" ht="12.75">
      <c r="A551" s="8"/>
      <c r="B551" s="8"/>
      <c r="C551" s="8"/>
      <c r="D551" s="8"/>
      <c r="E551" s="8"/>
      <c r="F551" s="8"/>
      <c r="T551" s="30"/>
      <c r="U551" s="25"/>
      <c r="V551" s="26"/>
      <c r="W551" s="26"/>
      <c r="X551" s="26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</row>
    <row r="552" spans="1:35" ht="12.75">
      <c r="A552" s="8"/>
      <c r="B552" s="8"/>
      <c r="C552" s="8"/>
      <c r="D552" s="8"/>
      <c r="E552" s="8"/>
      <c r="F552" s="8"/>
      <c r="T552" s="30"/>
      <c r="U552" s="25"/>
      <c r="V552" s="26"/>
      <c r="W552" s="26"/>
      <c r="X552" s="26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</row>
    <row r="553" spans="1:35" ht="12.75">
      <c r="A553" s="8"/>
      <c r="B553" s="8"/>
      <c r="C553" s="8"/>
      <c r="D553" s="8"/>
      <c r="E553" s="8"/>
      <c r="F553" s="8"/>
      <c r="T553" s="30"/>
      <c r="U553" s="25"/>
      <c r="V553" s="26"/>
      <c r="W553" s="26"/>
      <c r="X553" s="26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</row>
    <row r="554" spans="1:35" ht="12.75">
      <c r="A554" s="8"/>
      <c r="B554" s="8"/>
      <c r="C554" s="8"/>
      <c r="D554" s="8"/>
      <c r="E554" s="8"/>
      <c r="F554" s="8"/>
      <c r="T554" s="30"/>
      <c r="U554" s="25"/>
      <c r="V554" s="26"/>
      <c r="W554" s="26"/>
      <c r="X554" s="26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</row>
    <row r="555" spans="1:35" ht="12.75">
      <c r="A555" s="8"/>
      <c r="B555" s="8"/>
      <c r="C555" s="8"/>
      <c r="D555" s="8"/>
      <c r="E555" s="8"/>
      <c r="F555" s="8"/>
      <c r="T555" s="30"/>
      <c r="U555" s="25"/>
      <c r="V555" s="26"/>
      <c r="W555" s="26"/>
      <c r="X555" s="26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</row>
    <row r="556" spans="1:35" ht="12.75">
      <c r="A556" s="8"/>
      <c r="B556" s="8"/>
      <c r="C556" s="8"/>
      <c r="D556" s="8"/>
      <c r="E556" s="8"/>
      <c r="F556" s="8"/>
      <c r="T556" s="30"/>
      <c r="U556" s="25"/>
      <c r="V556" s="26"/>
      <c r="W556" s="26"/>
      <c r="X556" s="26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</row>
    <row r="557" spans="1:35" ht="12.75">
      <c r="A557" s="8"/>
      <c r="B557" s="8"/>
      <c r="C557" s="8"/>
      <c r="D557" s="8"/>
      <c r="E557" s="8"/>
      <c r="F557" s="8"/>
      <c r="T557" s="30"/>
      <c r="U557" s="25"/>
      <c r="V557" s="26"/>
      <c r="W557" s="26"/>
      <c r="X557" s="26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</row>
    <row r="558" spans="1:35" ht="12.75">
      <c r="A558" s="8"/>
      <c r="B558" s="8"/>
      <c r="C558" s="8"/>
      <c r="D558" s="8"/>
      <c r="E558" s="8"/>
      <c r="F558" s="8"/>
      <c r="T558" s="30"/>
      <c r="U558" s="25"/>
      <c r="V558" s="26"/>
      <c r="W558" s="26"/>
      <c r="X558" s="26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</row>
    <row r="559" spans="20:35" ht="12.75">
      <c r="T559" s="30"/>
      <c r="U559" s="25"/>
      <c r="V559" s="26"/>
      <c r="W559" s="26"/>
      <c r="X559" s="26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</row>
    <row r="560" spans="20:35" ht="12.75">
      <c r="T560" s="30"/>
      <c r="U560" s="25"/>
      <c r="V560" s="26"/>
      <c r="W560" s="26"/>
      <c r="X560" s="26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</row>
    <row r="561" spans="20:35" ht="12.75">
      <c r="T561" s="30"/>
      <c r="U561" s="25"/>
      <c r="V561" s="26"/>
      <c r="W561" s="26"/>
      <c r="X561" s="26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</row>
    <row r="562" spans="20:35" ht="12.75">
      <c r="T562" s="30"/>
      <c r="U562" s="25"/>
      <c r="V562" s="26"/>
      <c r="W562" s="26"/>
      <c r="X562" s="26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</row>
    <row r="563" spans="20:35" ht="12.75">
      <c r="T563" s="30"/>
      <c r="U563" s="25"/>
      <c r="V563" s="26"/>
      <c r="W563" s="26"/>
      <c r="X563" s="26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</row>
    <row r="564" spans="20:35" ht="12.75">
      <c r="T564" s="30"/>
      <c r="U564" s="25"/>
      <c r="V564" s="26"/>
      <c r="W564" s="26"/>
      <c r="X564" s="26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</row>
    <row r="565" spans="20:35" ht="12.75">
      <c r="T565" s="30"/>
      <c r="U565" s="25"/>
      <c r="V565" s="26"/>
      <c r="W565" s="26"/>
      <c r="X565" s="26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</row>
    <row r="566" spans="20:35" ht="12.75">
      <c r="T566" s="30"/>
      <c r="U566" s="25"/>
      <c r="V566" s="26"/>
      <c r="W566" s="26"/>
      <c r="X566" s="26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</row>
    <row r="567" spans="20:35" ht="12.75">
      <c r="T567" s="30"/>
      <c r="U567" s="25"/>
      <c r="V567" s="26"/>
      <c r="W567" s="26"/>
      <c r="X567" s="26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</row>
    <row r="568" spans="20:35" ht="12.75">
      <c r="T568" s="30"/>
      <c r="U568" s="25"/>
      <c r="V568" s="26"/>
      <c r="W568" s="26"/>
      <c r="X568" s="26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</row>
    <row r="569" spans="20:35" ht="12.75">
      <c r="T569" s="30"/>
      <c r="U569" s="25"/>
      <c r="V569" s="26"/>
      <c r="W569" s="26"/>
      <c r="X569" s="26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</row>
    <row r="570" spans="20:35" ht="12.75">
      <c r="T570" s="30"/>
      <c r="U570" s="25"/>
      <c r="V570" s="26"/>
      <c r="W570" s="26"/>
      <c r="X570" s="26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</row>
    <row r="571" spans="20:35" ht="12.75">
      <c r="T571" s="30"/>
      <c r="U571" s="25"/>
      <c r="V571" s="26"/>
      <c r="W571" s="26"/>
      <c r="X571" s="26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</row>
    <row r="572" spans="20:35" ht="12.75">
      <c r="T572" s="30"/>
      <c r="U572" s="25"/>
      <c r="V572" s="26"/>
      <c r="W572" s="26"/>
      <c r="X572" s="26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</row>
    <row r="573" spans="20:36" ht="12.75">
      <c r="T573" s="30"/>
      <c r="U573" s="25"/>
      <c r="V573" s="26"/>
      <c r="W573" s="26"/>
      <c r="X573" s="26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</row>
    <row r="574" spans="20:36" ht="12.75">
      <c r="T574" s="30"/>
      <c r="U574" s="25"/>
      <c r="V574" s="26"/>
      <c r="W574" s="26"/>
      <c r="X574" s="26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</row>
    <row r="575" spans="20:36" ht="12.75">
      <c r="T575" s="30"/>
      <c r="U575" s="25"/>
      <c r="V575" s="26"/>
      <c r="W575" s="26"/>
      <c r="X575" s="26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</row>
    <row r="576" spans="20:36" ht="12.75">
      <c r="T576" s="30"/>
      <c r="U576" s="25"/>
      <c r="V576" s="26"/>
      <c r="W576" s="26"/>
      <c r="X576" s="26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</row>
    <row r="577" spans="20:36" ht="12.75">
      <c r="T577" s="30"/>
      <c r="U577" s="25"/>
      <c r="V577" s="26"/>
      <c r="W577" s="26"/>
      <c r="X577" s="26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</row>
    <row r="578" spans="20:36" ht="12.75">
      <c r="T578" s="30"/>
      <c r="U578" s="25"/>
      <c r="V578" s="26"/>
      <c r="W578" s="26"/>
      <c r="X578" s="26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</row>
    <row r="579" spans="20:36" ht="12.75">
      <c r="T579" s="30"/>
      <c r="U579" s="25"/>
      <c r="V579" s="26"/>
      <c r="W579" s="26"/>
      <c r="X579" s="26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</row>
    <row r="580" spans="20:36" ht="12.75">
      <c r="T580" s="30"/>
      <c r="U580" s="25"/>
      <c r="V580" s="26"/>
      <c r="W580" s="26"/>
      <c r="X580" s="26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</row>
    <row r="581" spans="20:36" ht="12.75">
      <c r="T581" s="30"/>
      <c r="U581" s="25"/>
      <c r="V581" s="26"/>
      <c r="W581" s="26"/>
      <c r="X581" s="26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</row>
    <row r="582" spans="20:36" ht="12.75">
      <c r="T582" s="30"/>
      <c r="U582" s="25"/>
      <c r="V582" s="26"/>
      <c r="W582" s="26"/>
      <c r="X582" s="26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</row>
    <row r="583" spans="20:36" ht="12.75">
      <c r="T583" s="30"/>
      <c r="U583" s="25"/>
      <c r="V583" s="26"/>
      <c r="W583" s="26"/>
      <c r="X583" s="26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</row>
    <row r="584" spans="20:36" ht="12.75">
      <c r="T584" s="30"/>
      <c r="U584" s="25"/>
      <c r="V584" s="26"/>
      <c r="W584" s="26"/>
      <c r="X584" s="26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</row>
    <row r="585" spans="20:36" ht="12.75">
      <c r="T585" s="30"/>
      <c r="U585" s="25"/>
      <c r="V585" s="26"/>
      <c r="W585" s="26"/>
      <c r="X585" s="26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</row>
    <row r="586" spans="20:36" ht="12.75">
      <c r="T586" s="30"/>
      <c r="U586" s="25"/>
      <c r="V586" s="26"/>
      <c r="W586" s="26"/>
      <c r="X586" s="26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</row>
    <row r="587" spans="20:36" ht="12.75">
      <c r="T587" s="30"/>
      <c r="U587" s="25"/>
      <c r="V587" s="26"/>
      <c r="W587" s="26"/>
      <c r="X587" s="26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</row>
    <row r="588" spans="20:36" ht="12.75">
      <c r="T588" s="30"/>
      <c r="U588" s="25"/>
      <c r="V588" s="26"/>
      <c r="W588" s="26"/>
      <c r="X588" s="26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</row>
    <row r="589" spans="20:36" ht="12.75">
      <c r="T589" s="30"/>
      <c r="U589" s="25"/>
      <c r="V589" s="26"/>
      <c r="W589" s="26"/>
      <c r="X589" s="26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</row>
    <row r="590" spans="20:36" ht="12.75">
      <c r="T590" s="30"/>
      <c r="U590" s="25"/>
      <c r="V590" s="26"/>
      <c r="W590" s="26"/>
      <c r="X590" s="26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</row>
    <row r="591" spans="20:36" ht="12.75">
      <c r="T591" s="30"/>
      <c r="U591" s="25"/>
      <c r="V591" s="26"/>
      <c r="W591" s="26"/>
      <c r="X591" s="26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</row>
    <row r="592" spans="20:36" ht="12.75">
      <c r="T592" s="30"/>
      <c r="U592" s="25"/>
      <c r="V592" s="26"/>
      <c r="W592" s="26"/>
      <c r="X592" s="26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</row>
    <row r="593" spans="20:36" ht="12.75">
      <c r="T593" s="30"/>
      <c r="U593" s="25"/>
      <c r="V593" s="26"/>
      <c r="W593" s="26"/>
      <c r="X593" s="26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</row>
    <row r="594" spans="20:36" ht="12.75">
      <c r="T594" s="30"/>
      <c r="U594" s="25"/>
      <c r="V594" s="26"/>
      <c r="W594" s="26"/>
      <c r="X594" s="26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</row>
    <row r="595" spans="20:36" ht="12.75">
      <c r="T595" s="30"/>
      <c r="U595" s="25"/>
      <c r="V595" s="26"/>
      <c r="W595" s="26"/>
      <c r="X595" s="26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</row>
    <row r="596" spans="20:36" ht="12.75">
      <c r="T596" s="30"/>
      <c r="U596" s="25"/>
      <c r="V596" s="26"/>
      <c r="W596" s="26"/>
      <c r="X596" s="26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</row>
    <row r="597" spans="20:36" ht="12.75">
      <c r="T597" s="30"/>
      <c r="U597" s="25"/>
      <c r="V597" s="26"/>
      <c r="W597" s="26"/>
      <c r="X597" s="26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</row>
    <row r="598" spans="20:36" ht="12.75">
      <c r="T598" s="30"/>
      <c r="U598" s="25"/>
      <c r="V598" s="26"/>
      <c r="W598" s="26"/>
      <c r="X598" s="26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</row>
    <row r="599" spans="20:36" ht="12.75">
      <c r="T599" s="30"/>
      <c r="U599" s="25"/>
      <c r="V599" s="26"/>
      <c r="W599" s="26"/>
      <c r="X599" s="26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</row>
    <row r="600" spans="20:36" ht="12.75">
      <c r="T600" s="30"/>
      <c r="U600" s="25"/>
      <c r="V600" s="26"/>
      <c r="W600" s="26"/>
      <c r="X600" s="26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</row>
    <row r="601" spans="20:36" ht="12.75">
      <c r="T601" s="30"/>
      <c r="U601" s="25"/>
      <c r="V601" s="26"/>
      <c r="W601" s="26"/>
      <c r="X601" s="26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</row>
    <row r="602" spans="20:36" ht="12.75">
      <c r="T602" s="30"/>
      <c r="U602" s="25"/>
      <c r="V602" s="26"/>
      <c r="W602" s="26"/>
      <c r="X602" s="26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</row>
    <row r="603" spans="20:36" ht="12.75">
      <c r="T603" s="30"/>
      <c r="U603" s="25"/>
      <c r="V603" s="26"/>
      <c r="W603" s="26"/>
      <c r="X603" s="26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</row>
    <row r="604" spans="20:36" ht="12.75">
      <c r="T604" s="30"/>
      <c r="U604" s="25"/>
      <c r="V604" s="26"/>
      <c r="W604" s="26"/>
      <c r="X604" s="26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</row>
    <row r="605" spans="20:36" ht="12.75">
      <c r="T605" s="30"/>
      <c r="U605" s="25"/>
      <c r="V605" s="26"/>
      <c r="W605" s="26"/>
      <c r="X605" s="26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</row>
    <row r="606" spans="20:36" ht="12.75">
      <c r="T606" s="30"/>
      <c r="U606" s="25"/>
      <c r="V606" s="26"/>
      <c r="W606" s="26"/>
      <c r="X606" s="26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</row>
    <row r="607" spans="20:36" ht="12.75">
      <c r="T607" s="30"/>
      <c r="U607" s="25"/>
      <c r="V607" s="26"/>
      <c r="W607" s="26"/>
      <c r="X607" s="26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</row>
    <row r="608" spans="20:36" ht="12.75">
      <c r="T608" s="30"/>
      <c r="U608" s="25"/>
      <c r="V608" s="26"/>
      <c r="W608" s="26"/>
      <c r="X608" s="26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</row>
    <row r="609" spans="20:36" ht="12.75">
      <c r="T609" s="30"/>
      <c r="U609" s="25"/>
      <c r="V609" s="26"/>
      <c r="W609" s="26"/>
      <c r="X609" s="26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</row>
    <row r="610" spans="20:36" ht="12.75">
      <c r="T610" s="30"/>
      <c r="U610" s="25"/>
      <c r="V610" s="26"/>
      <c r="W610" s="26"/>
      <c r="X610" s="26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</row>
    <row r="611" spans="20:36" ht="12.75">
      <c r="T611" s="30"/>
      <c r="U611" s="25"/>
      <c r="V611" s="26"/>
      <c r="W611" s="26"/>
      <c r="X611" s="26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</row>
    <row r="612" spans="20:36" ht="12.75">
      <c r="T612" s="30"/>
      <c r="U612" s="25"/>
      <c r="V612" s="26"/>
      <c r="W612" s="26"/>
      <c r="X612" s="26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</row>
    <row r="613" spans="20:36" ht="12.75">
      <c r="T613" s="30"/>
      <c r="U613" s="25"/>
      <c r="V613" s="26"/>
      <c r="W613" s="26"/>
      <c r="X613" s="26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</row>
    <row r="614" spans="20:36" ht="12.75">
      <c r="T614" s="30"/>
      <c r="U614" s="25"/>
      <c r="V614" s="26"/>
      <c r="W614" s="26"/>
      <c r="X614" s="26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</row>
    <row r="615" spans="20:36" ht="12.75">
      <c r="T615" s="30"/>
      <c r="U615" s="25"/>
      <c r="V615" s="26"/>
      <c r="W615" s="26"/>
      <c r="X615" s="26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</row>
    <row r="616" spans="20:36" ht="12.75">
      <c r="T616" s="30"/>
      <c r="U616" s="25"/>
      <c r="V616" s="26"/>
      <c r="W616" s="26"/>
      <c r="X616" s="26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</row>
    <row r="617" spans="20:36" ht="12.75">
      <c r="T617" s="30"/>
      <c r="U617" s="25"/>
      <c r="V617" s="26"/>
      <c r="W617" s="26"/>
      <c r="X617" s="26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</row>
    <row r="618" spans="20:36" ht="12.75">
      <c r="T618" s="30"/>
      <c r="U618" s="25"/>
      <c r="V618" s="26"/>
      <c r="W618" s="26"/>
      <c r="X618" s="26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</row>
    <row r="619" spans="20:36" ht="12.75">
      <c r="T619" s="30"/>
      <c r="U619" s="25"/>
      <c r="V619" s="26"/>
      <c r="W619" s="26"/>
      <c r="X619" s="26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</row>
    <row r="620" spans="20:36" ht="12.75">
      <c r="T620" s="30"/>
      <c r="U620" s="25"/>
      <c r="V620" s="26"/>
      <c r="W620" s="26"/>
      <c r="X620" s="26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</row>
    <row r="621" spans="20:36" ht="12.75">
      <c r="T621" s="30"/>
      <c r="U621" s="25"/>
      <c r="V621" s="26"/>
      <c r="W621" s="26"/>
      <c r="X621" s="26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</row>
    <row r="622" spans="20:36" ht="12.75">
      <c r="T622" s="30"/>
      <c r="U622" s="25"/>
      <c r="V622" s="26"/>
      <c r="W622" s="26"/>
      <c r="X622" s="26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</row>
    <row r="623" spans="20:36" ht="12.75">
      <c r="T623" s="30"/>
      <c r="U623" s="36"/>
      <c r="V623" s="37"/>
      <c r="W623" s="37"/>
      <c r="X623" s="37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</row>
    <row r="624" spans="20:36" ht="12.75">
      <c r="T624" s="30"/>
      <c r="U624" s="25"/>
      <c r="V624" s="26"/>
      <c r="W624" s="26"/>
      <c r="X624" s="26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</row>
    <row r="625" spans="20:36" ht="12.75">
      <c r="T625" s="30"/>
      <c r="U625" s="25"/>
      <c r="V625" s="26"/>
      <c r="W625" s="26"/>
      <c r="X625" s="26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</row>
    <row r="626" spans="20:36" ht="12.75">
      <c r="T626" s="30"/>
      <c r="U626" s="25"/>
      <c r="V626" s="26"/>
      <c r="W626" s="26"/>
      <c r="X626" s="26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</row>
    <row r="627" spans="20:36" ht="12.75">
      <c r="T627" s="30"/>
      <c r="U627" s="25"/>
      <c r="V627" s="26"/>
      <c r="W627" s="26"/>
      <c r="X627" s="26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</row>
    <row r="628" spans="20:36" ht="12.75">
      <c r="T628" s="30"/>
      <c r="U628" s="35"/>
      <c r="V628" s="40"/>
      <c r="W628" s="40"/>
      <c r="X628" s="40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</row>
    <row r="629" spans="20:36" ht="12.75">
      <c r="T629" s="33"/>
      <c r="U629" s="39"/>
      <c r="V629" s="40"/>
      <c r="W629" s="40"/>
      <c r="X629" s="40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</row>
    <row r="630" spans="20:36" ht="12.75">
      <c r="T630" s="33"/>
      <c r="U630" s="39"/>
      <c r="V630" s="40"/>
      <c r="W630" s="40"/>
      <c r="X630" s="40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</row>
    <row r="631" spans="20:36" ht="12.75">
      <c r="T631" s="30"/>
      <c r="U631" s="25"/>
      <c r="V631" s="26"/>
      <c r="W631" s="26"/>
      <c r="X631" s="26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</row>
    <row r="632" spans="20:36" ht="12.75">
      <c r="T632" s="30"/>
      <c r="U632" s="41"/>
      <c r="V632" s="42"/>
      <c r="W632" s="42"/>
      <c r="X632" s="42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</row>
    <row r="633" spans="20:36" ht="12.75">
      <c r="T633" s="30"/>
      <c r="U633" s="36"/>
      <c r="V633" s="42"/>
      <c r="W633" s="42"/>
      <c r="X633" s="42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</row>
    <row r="634" spans="20:36" ht="12.75">
      <c r="T634" s="30"/>
      <c r="U634" s="25"/>
      <c r="V634" s="26"/>
      <c r="W634" s="26"/>
      <c r="X634" s="26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</row>
    <row r="635" spans="20:36" ht="12.75">
      <c r="T635" s="30"/>
      <c r="U635" s="25"/>
      <c r="V635" s="26"/>
      <c r="W635" s="26"/>
      <c r="X635" s="26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</row>
    <row r="636" spans="20:36" ht="12.75">
      <c r="T636" s="30"/>
      <c r="U636" s="25"/>
      <c r="V636" s="26"/>
      <c r="W636" s="26"/>
      <c r="X636" s="26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</row>
    <row r="637" spans="20:36" ht="12.75">
      <c r="T637" s="30"/>
      <c r="U637" s="25"/>
      <c r="V637" s="26"/>
      <c r="W637" s="26"/>
      <c r="X637" s="26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</row>
    <row r="638" spans="20:36" ht="12.75">
      <c r="T638" s="30"/>
      <c r="U638" s="25"/>
      <c r="V638" s="26"/>
      <c r="W638" s="26"/>
      <c r="X638" s="26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</row>
    <row r="639" spans="20:36" ht="12.75">
      <c r="T639" s="30"/>
      <c r="U639" s="25"/>
      <c r="V639" s="26"/>
      <c r="W639" s="26"/>
      <c r="X639" s="26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</row>
    <row r="640" spans="20:36" ht="12.75">
      <c r="T640" s="30"/>
      <c r="U640" s="25"/>
      <c r="V640" s="26"/>
      <c r="W640" s="26"/>
      <c r="X640" s="26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</row>
    <row r="641" spans="20:36" ht="12.75">
      <c r="T641" s="30"/>
      <c r="U641" s="25"/>
      <c r="V641" s="26"/>
      <c r="W641" s="26"/>
      <c r="X641" s="26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</row>
    <row r="642" spans="20:36" ht="12.75">
      <c r="T642" s="30"/>
      <c r="U642" s="25"/>
      <c r="V642" s="26"/>
      <c r="W642" s="26"/>
      <c r="X642" s="26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</row>
    <row r="643" spans="20:36" ht="12.75">
      <c r="T643" s="30"/>
      <c r="U643" s="25"/>
      <c r="V643" s="26"/>
      <c r="W643" s="26"/>
      <c r="X643" s="26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</row>
    <row r="644" spans="20:36" ht="12.75">
      <c r="T644" s="30"/>
      <c r="U644" s="25"/>
      <c r="V644" s="26"/>
      <c r="W644" s="26"/>
      <c r="X644" s="26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</row>
    <row r="645" spans="20:36" ht="12.75">
      <c r="T645" s="30"/>
      <c r="U645" s="25"/>
      <c r="V645" s="26"/>
      <c r="W645" s="26"/>
      <c r="X645" s="26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</row>
    <row r="646" spans="20:36" ht="12.75">
      <c r="T646" s="30"/>
      <c r="U646" s="25"/>
      <c r="V646" s="26"/>
      <c r="W646" s="26"/>
      <c r="X646" s="26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</row>
    <row r="647" spans="20:36" ht="12.75">
      <c r="T647" s="30"/>
      <c r="U647" s="25"/>
      <c r="V647" s="26"/>
      <c r="W647" s="26"/>
      <c r="X647" s="26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</row>
    <row r="648" spans="20:36" ht="12.75">
      <c r="T648" s="30"/>
      <c r="U648" s="25"/>
      <c r="V648" s="26"/>
      <c r="W648" s="26"/>
      <c r="X648" s="26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</row>
    <row r="649" spans="20:36" ht="12.75">
      <c r="T649" s="30"/>
      <c r="U649" s="25"/>
      <c r="V649" s="26"/>
      <c r="W649" s="26"/>
      <c r="X649" s="26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</row>
    <row r="650" spans="20:36" ht="12.75">
      <c r="T650" s="30"/>
      <c r="U650" s="25"/>
      <c r="V650" s="26"/>
      <c r="W650" s="26"/>
      <c r="X650" s="26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</row>
    <row r="651" spans="20:36" ht="12.75">
      <c r="T651" s="30"/>
      <c r="U651" s="25"/>
      <c r="V651" s="26"/>
      <c r="W651" s="26"/>
      <c r="X651" s="26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</row>
    <row r="652" spans="20:36" ht="12.75">
      <c r="T652" s="30"/>
      <c r="U652" s="25"/>
      <c r="V652" s="26"/>
      <c r="W652" s="26"/>
      <c r="X652" s="26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</row>
    <row r="653" spans="20:36" ht="12.75">
      <c r="T653" s="30"/>
      <c r="U653" s="25"/>
      <c r="V653" s="26"/>
      <c r="W653" s="26"/>
      <c r="X653" s="26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</row>
    <row r="654" spans="20:36" ht="12.75">
      <c r="T654" s="33"/>
      <c r="U654" s="25"/>
      <c r="V654" s="26"/>
      <c r="W654" s="26"/>
      <c r="X654" s="26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</row>
    <row r="655" spans="20:36" ht="12.75">
      <c r="T655" s="30"/>
      <c r="U655" s="25"/>
      <c r="V655" s="26"/>
      <c r="W655" s="26"/>
      <c r="X655" s="26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</row>
    <row r="656" spans="20:36" ht="12.75">
      <c r="T656" s="30"/>
      <c r="U656" s="25"/>
      <c r="V656" s="26"/>
      <c r="W656" s="26"/>
      <c r="X656" s="26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</row>
    <row r="657" spans="20:36" ht="12.75">
      <c r="T657" s="35"/>
      <c r="U657" s="36"/>
      <c r="V657" s="37"/>
      <c r="W657" s="37"/>
      <c r="X657" s="37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</row>
    <row r="658" spans="20:36" ht="12.75">
      <c r="T658" s="35"/>
      <c r="U658" s="35"/>
      <c r="V658" s="35"/>
      <c r="W658" s="35"/>
      <c r="X658" s="35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</row>
    <row r="659" spans="20:36" ht="12.75">
      <c r="T659" s="33"/>
      <c r="U659" s="35"/>
      <c r="V659" s="26"/>
      <c r="W659" s="26"/>
      <c r="X659" s="26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</row>
    <row r="660" spans="20:36" ht="12.75">
      <c r="T660" s="33"/>
      <c r="U660" s="39"/>
      <c r="V660" s="40"/>
      <c r="W660" s="40"/>
      <c r="X660" s="40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</row>
    <row r="661" spans="20:36" ht="12.75">
      <c r="T661" s="30"/>
      <c r="U661" s="39"/>
      <c r="V661" s="40"/>
      <c r="W661" s="40"/>
      <c r="X661" s="40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</row>
    <row r="662" spans="20:36" ht="12.75">
      <c r="T662" s="30"/>
      <c r="U662" s="41"/>
      <c r="V662" s="42"/>
      <c r="W662" s="42"/>
      <c r="X662" s="42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</row>
    <row r="663" spans="20:36" ht="12.75">
      <c r="T663" s="30"/>
      <c r="U663" s="36"/>
      <c r="V663" s="42"/>
      <c r="W663" s="42"/>
      <c r="X663" s="42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</row>
    <row r="664" spans="20:36" ht="12.75">
      <c r="T664" s="30"/>
      <c r="U664" s="25"/>
      <c r="V664" s="26"/>
      <c r="W664" s="26"/>
      <c r="X664" s="26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</row>
    <row r="665" spans="20:36" ht="12.75">
      <c r="T665" s="30"/>
      <c r="U665" s="25"/>
      <c r="V665" s="26"/>
      <c r="W665" s="26"/>
      <c r="X665" s="26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</row>
    <row r="666" spans="20:36" ht="12.75">
      <c r="T666" s="30"/>
      <c r="U666" s="25"/>
      <c r="V666" s="26"/>
      <c r="W666" s="26"/>
      <c r="X666" s="26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</row>
    <row r="667" spans="20:36" ht="12.75">
      <c r="T667" s="30"/>
      <c r="U667" s="25"/>
      <c r="V667" s="26"/>
      <c r="W667" s="26"/>
      <c r="X667" s="26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</row>
    <row r="668" spans="20:36" ht="12.75">
      <c r="T668" s="30"/>
      <c r="U668" s="25"/>
      <c r="V668" s="26"/>
      <c r="W668" s="26"/>
      <c r="X668" s="26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</row>
    <row r="669" spans="20:36" ht="12.75">
      <c r="T669" s="30"/>
      <c r="U669" s="25"/>
      <c r="V669" s="26"/>
      <c r="W669" s="26"/>
      <c r="X669" s="26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</row>
    <row r="670" spans="20:36" ht="12.75">
      <c r="T670" s="30"/>
      <c r="U670" s="25"/>
      <c r="V670" s="26"/>
      <c r="W670" s="26"/>
      <c r="X670" s="26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</row>
    <row r="671" spans="20:36" ht="12.75">
      <c r="T671" s="30"/>
      <c r="U671" s="25"/>
      <c r="V671" s="26"/>
      <c r="W671" s="26"/>
      <c r="X671" s="26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</row>
    <row r="672" spans="20:36" ht="12.75">
      <c r="T672" s="30"/>
      <c r="U672" s="25"/>
      <c r="V672" s="26"/>
      <c r="W672" s="26"/>
      <c r="X672" s="26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</row>
    <row r="673" spans="20:36" ht="12.75">
      <c r="T673" s="30"/>
      <c r="U673" s="25"/>
      <c r="V673" s="26"/>
      <c r="W673" s="26"/>
      <c r="X673" s="26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</row>
    <row r="674" spans="20:36" ht="12.75">
      <c r="T674" s="30"/>
      <c r="U674" s="25"/>
      <c r="V674" s="26"/>
      <c r="W674" s="26"/>
      <c r="X674" s="26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</row>
    <row r="675" spans="20:36" ht="12.75">
      <c r="T675" s="30"/>
      <c r="U675" s="25"/>
      <c r="V675" s="26"/>
      <c r="W675" s="26"/>
      <c r="X675" s="26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</row>
    <row r="676" spans="20:36" ht="12.75">
      <c r="T676" s="30"/>
      <c r="U676" s="25"/>
      <c r="V676" s="26"/>
      <c r="W676" s="26"/>
      <c r="X676" s="26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</row>
    <row r="677" spans="20:36" ht="12.75">
      <c r="T677" s="30"/>
      <c r="U677" s="25"/>
      <c r="V677" s="26"/>
      <c r="W677" s="26"/>
      <c r="X677" s="26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</row>
    <row r="678" spans="20:36" ht="12.75">
      <c r="T678" s="30"/>
      <c r="U678" s="25"/>
      <c r="V678" s="26"/>
      <c r="W678" s="26"/>
      <c r="X678" s="26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</row>
    <row r="679" spans="20:36" ht="12.75">
      <c r="T679" s="30"/>
      <c r="U679" s="25"/>
      <c r="V679" s="26"/>
      <c r="W679" s="26"/>
      <c r="X679" s="26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</row>
    <row r="680" spans="20:36" ht="12.75">
      <c r="T680" s="33"/>
      <c r="U680" s="25"/>
      <c r="V680" s="26"/>
      <c r="W680" s="26"/>
      <c r="X680" s="26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</row>
    <row r="681" spans="20:36" ht="12.75">
      <c r="T681" s="35"/>
      <c r="U681" s="25"/>
      <c r="V681" s="26"/>
      <c r="W681" s="26"/>
      <c r="X681" s="26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</row>
    <row r="682" spans="20:36" ht="12.75">
      <c r="T682" s="35"/>
      <c r="U682" s="25"/>
      <c r="V682" s="26"/>
      <c r="W682" s="26"/>
      <c r="X682" s="26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</row>
    <row r="683" spans="20:36" ht="12.75">
      <c r="T683" s="35"/>
      <c r="U683" s="36"/>
      <c r="V683" s="37"/>
      <c r="W683" s="37"/>
      <c r="X683" s="37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</row>
    <row r="684" spans="20:36" ht="12.75">
      <c r="T684" s="30"/>
      <c r="U684" s="35"/>
      <c r="V684" s="35"/>
      <c r="W684" s="35"/>
      <c r="X684" s="35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</row>
    <row r="685" spans="20:36" ht="12.75">
      <c r="T685" s="30"/>
      <c r="U685" s="35"/>
      <c r="V685" s="26"/>
      <c r="W685" s="26"/>
      <c r="X685" s="26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</row>
    <row r="686" spans="20:36" ht="12.75">
      <c r="T686" s="33"/>
      <c r="U686" s="35"/>
      <c r="V686" s="35"/>
      <c r="W686" s="35"/>
      <c r="X686" s="35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</row>
    <row r="687" spans="20:36" ht="12.75">
      <c r="T687" s="33"/>
      <c r="U687" s="39"/>
      <c r="V687" s="40"/>
      <c r="W687" s="40"/>
      <c r="X687" s="40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</row>
    <row r="688" spans="20:36" ht="12.75">
      <c r="T688" s="30"/>
      <c r="U688" s="39"/>
      <c r="V688" s="40"/>
      <c r="W688" s="40"/>
      <c r="X688" s="40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</row>
    <row r="689" spans="20:36" ht="12.75">
      <c r="T689" s="30"/>
      <c r="U689" s="41"/>
      <c r="V689" s="42"/>
      <c r="W689" s="42"/>
      <c r="X689" s="42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</row>
    <row r="690" spans="20:36" ht="12.75">
      <c r="T690" s="30"/>
      <c r="U690" s="36"/>
      <c r="V690" s="42"/>
      <c r="W690" s="42"/>
      <c r="X690" s="42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</row>
    <row r="691" spans="20:36" ht="12.75">
      <c r="T691" s="30"/>
      <c r="U691" s="25"/>
      <c r="V691" s="26"/>
      <c r="W691" s="26"/>
      <c r="X691" s="26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</row>
    <row r="692" spans="20:36" ht="12.75">
      <c r="T692" s="30"/>
      <c r="U692" s="25"/>
      <c r="V692" s="26"/>
      <c r="W692" s="26"/>
      <c r="X692" s="26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</row>
    <row r="693" spans="20:36" ht="12.75">
      <c r="T693" s="30"/>
      <c r="U693" s="25"/>
      <c r="V693" s="26"/>
      <c r="W693" s="26"/>
      <c r="X693" s="26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</row>
    <row r="694" spans="20:36" ht="12.75">
      <c r="T694" s="30"/>
      <c r="U694" s="25"/>
      <c r="V694" s="26"/>
      <c r="W694" s="26"/>
      <c r="X694" s="26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</row>
    <row r="695" spans="20:36" ht="12.75">
      <c r="T695" s="30"/>
      <c r="U695" s="25"/>
      <c r="V695" s="26"/>
      <c r="W695" s="26"/>
      <c r="X695" s="26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</row>
    <row r="696" spans="20:36" ht="12.75">
      <c r="T696" s="30"/>
      <c r="U696" s="25"/>
      <c r="V696" s="26"/>
      <c r="W696" s="26"/>
      <c r="X696" s="26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</row>
    <row r="697" spans="20:36" ht="12.75">
      <c r="T697" s="30"/>
      <c r="U697" s="25"/>
      <c r="V697" s="26"/>
      <c r="W697" s="26"/>
      <c r="X697" s="26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</row>
    <row r="698" spans="20:36" ht="12.75">
      <c r="T698" s="30"/>
      <c r="U698" s="25"/>
      <c r="V698" s="26"/>
      <c r="W698" s="26"/>
      <c r="X698" s="26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</row>
    <row r="699" spans="20:36" ht="12.75">
      <c r="T699" s="30"/>
      <c r="U699" s="25"/>
      <c r="V699" s="26"/>
      <c r="W699" s="26"/>
      <c r="X699" s="26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</row>
    <row r="700" spans="20:36" ht="12.75">
      <c r="T700" s="30"/>
      <c r="U700" s="25"/>
      <c r="V700" s="26"/>
      <c r="W700" s="26"/>
      <c r="X700" s="26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</row>
    <row r="701" spans="20:36" ht="12.75">
      <c r="T701" s="30"/>
      <c r="U701" s="25"/>
      <c r="V701" s="26"/>
      <c r="W701" s="26"/>
      <c r="X701" s="26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</row>
    <row r="702" spans="20:36" ht="12.75">
      <c r="T702" s="30"/>
      <c r="U702" s="25"/>
      <c r="V702" s="26"/>
      <c r="W702" s="26"/>
      <c r="X702" s="26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</row>
    <row r="703" spans="20:36" ht="12.75">
      <c r="T703" s="30"/>
      <c r="U703" s="25"/>
      <c r="V703" s="26"/>
      <c r="W703" s="26"/>
      <c r="X703" s="26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</row>
    <row r="704" spans="20:36" ht="12.75">
      <c r="T704" s="30"/>
      <c r="U704" s="25"/>
      <c r="V704" s="26"/>
      <c r="W704" s="26"/>
      <c r="X704" s="26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</row>
    <row r="705" spans="20:36" ht="12.75">
      <c r="T705" s="33"/>
      <c r="U705" s="25"/>
      <c r="V705" s="26"/>
      <c r="W705" s="26"/>
      <c r="X705" s="26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</row>
    <row r="706" spans="20:36" ht="12.75">
      <c r="T706" s="35"/>
      <c r="U706" s="25"/>
      <c r="V706" s="26"/>
      <c r="W706" s="26"/>
      <c r="X706" s="26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</row>
    <row r="707" spans="20:36" ht="12.75">
      <c r="T707" s="35"/>
      <c r="U707" s="25"/>
      <c r="V707" s="26"/>
      <c r="W707" s="26"/>
      <c r="X707" s="26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</row>
    <row r="708" spans="20:36" ht="12.75">
      <c r="T708" s="35"/>
      <c r="U708" s="36"/>
      <c r="V708" s="37"/>
      <c r="W708" s="37"/>
      <c r="X708" s="37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</row>
    <row r="709" spans="20:36" ht="12.75">
      <c r="T709" s="30"/>
      <c r="U709" s="35"/>
      <c r="V709" s="35"/>
      <c r="W709" s="35"/>
      <c r="X709" s="35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</row>
    <row r="710" spans="20:36" ht="12.75">
      <c r="T710" s="30"/>
      <c r="U710" s="35"/>
      <c r="V710" s="26"/>
      <c r="W710" s="26"/>
      <c r="X710" s="26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</row>
    <row r="711" spans="20:36" ht="12.75">
      <c r="T711" s="33"/>
      <c r="U711" s="35"/>
      <c r="V711" s="35"/>
      <c r="W711" s="35"/>
      <c r="X711" s="35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</row>
    <row r="712" spans="20:36" ht="12.75">
      <c r="T712" s="33"/>
      <c r="U712" s="39"/>
      <c r="V712" s="40"/>
      <c r="W712" s="40"/>
      <c r="X712" s="40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</row>
    <row r="713" spans="20:36" ht="12.75">
      <c r="T713" s="30"/>
      <c r="U713" s="39"/>
      <c r="V713" s="40"/>
      <c r="W713" s="40"/>
      <c r="X713" s="40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</row>
    <row r="714" spans="20:36" ht="12.75">
      <c r="T714" s="30"/>
      <c r="U714" s="36"/>
      <c r="V714" s="42"/>
      <c r="W714" s="42"/>
      <c r="X714" s="42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</row>
    <row r="715" spans="20:36" ht="12.75">
      <c r="T715" s="30"/>
      <c r="U715" s="36"/>
      <c r="V715" s="42"/>
      <c r="W715" s="42"/>
      <c r="X715" s="42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</row>
    <row r="716" spans="20:36" ht="12.75">
      <c r="T716" s="30"/>
      <c r="U716" s="25"/>
      <c r="V716" s="26"/>
      <c r="W716" s="26"/>
      <c r="X716" s="26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</row>
    <row r="717" spans="20:36" ht="12.75">
      <c r="T717" s="30"/>
      <c r="U717" s="25"/>
      <c r="V717" s="26"/>
      <c r="W717" s="26"/>
      <c r="X717" s="26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</row>
    <row r="718" spans="20:36" ht="12.75">
      <c r="T718" s="30"/>
      <c r="U718" s="25"/>
      <c r="V718" s="26"/>
      <c r="W718" s="26"/>
      <c r="X718" s="26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</row>
    <row r="719" spans="20:36" ht="12.75">
      <c r="T719" s="30"/>
      <c r="U719" s="25"/>
      <c r="V719" s="26"/>
      <c r="W719" s="26"/>
      <c r="X719" s="26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</row>
    <row r="720" spans="20:36" ht="12.75">
      <c r="T720" s="30"/>
      <c r="U720" s="25"/>
      <c r="V720" s="26"/>
      <c r="W720" s="26"/>
      <c r="X720" s="26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</row>
    <row r="721" spans="20:36" ht="12.75">
      <c r="T721" s="30"/>
      <c r="U721" s="25"/>
      <c r="V721" s="26"/>
      <c r="W721" s="26"/>
      <c r="X721" s="26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</row>
    <row r="722" spans="20:36" ht="12.75">
      <c r="T722" s="30"/>
      <c r="U722" s="25"/>
      <c r="V722" s="26"/>
      <c r="W722" s="26"/>
      <c r="X722" s="26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</row>
    <row r="723" spans="20:36" ht="12.75">
      <c r="T723" s="30"/>
      <c r="U723" s="25"/>
      <c r="V723" s="26"/>
      <c r="W723" s="26"/>
      <c r="X723" s="26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</row>
    <row r="724" spans="20:36" ht="12.75">
      <c r="T724" s="30"/>
      <c r="U724" s="25"/>
      <c r="V724" s="26"/>
      <c r="W724" s="26"/>
      <c r="X724" s="26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</row>
    <row r="725" spans="20:36" ht="12.75">
      <c r="T725" s="30"/>
      <c r="U725" s="25"/>
      <c r="V725" s="26"/>
      <c r="W725" s="26"/>
      <c r="X725" s="26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</row>
    <row r="726" spans="20:36" ht="12.75">
      <c r="T726" s="30"/>
      <c r="U726" s="25"/>
      <c r="V726" s="26"/>
      <c r="W726" s="26"/>
      <c r="X726" s="26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</row>
    <row r="727" spans="20:36" ht="12.75">
      <c r="T727" s="33"/>
      <c r="U727" s="25"/>
      <c r="V727" s="26"/>
      <c r="W727" s="26"/>
      <c r="X727" s="26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</row>
    <row r="728" spans="20:36" ht="12.75">
      <c r="T728" s="30"/>
      <c r="U728" s="25"/>
      <c r="V728" s="26"/>
      <c r="W728" s="26"/>
      <c r="X728" s="26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</row>
    <row r="729" spans="20:36" ht="12.75">
      <c r="T729" s="30"/>
      <c r="U729" s="25"/>
      <c r="V729" s="26"/>
      <c r="W729" s="26"/>
      <c r="X729" s="26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</row>
    <row r="730" spans="20:36" ht="12.75">
      <c r="T730" s="33"/>
      <c r="U730" s="36"/>
      <c r="V730" s="37"/>
      <c r="W730" s="37"/>
      <c r="X730" s="37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</row>
    <row r="731" spans="20:36" ht="12.75">
      <c r="T731" s="33"/>
      <c r="U731" s="25"/>
      <c r="V731" s="26"/>
      <c r="W731" s="26"/>
      <c r="X731" s="26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</row>
    <row r="732" spans="20:36" ht="12.75">
      <c r="T732" s="30"/>
      <c r="U732" s="25"/>
      <c r="V732" s="26"/>
      <c r="W732" s="26"/>
      <c r="X732" s="26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</row>
    <row r="733" spans="20:36" ht="12.75">
      <c r="T733" s="30"/>
      <c r="U733" s="36"/>
      <c r="V733" s="42"/>
      <c r="W733" s="42"/>
      <c r="X733" s="42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</row>
    <row r="734" spans="20:36" ht="12.75">
      <c r="T734" s="30"/>
      <c r="U734" s="36"/>
      <c r="V734" s="42"/>
      <c r="W734" s="42"/>
      <c r="X734" s="42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</row>
    <row r="735" spans="20:36" ht="12.75">
      <c r="T735" s="30"/>
      <c r="U735" s="25"/>
      <c r="V735" s="26"/>
      <c r="W735" s="26"/>
      <c r="X735" s="26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</row>
    <row r="736" spans="20:36" ht="12.75">
      <c r="T736" s="30"/>
      <c r="U736" s="25"/>
      <c r="V736" s="26"/>
      <c r="W736" s="26"/>
      <c r="X736" s="26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</row>
    <row r="737" spans="20:36" ht="12.75">
      <c r="T737" s="30"/>
      <c r="U737" s="25"/>
      <c r="V737" s="26"/>
      <c r="W737" s="26"/>
      <c r="X737" s="26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</row>
    <row r="738" spans="20:36" ht="12.75">
      <c r="T738" s="33"/>
      <c r="U738" s="25"/>
      <c r="V738" s="26"/>
      <c r="W738" s="26"/>
      <c r="X738" s="26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</row>
    <row r="739" spans="20:36" ht="12.75">
      <c r="T739" s="30"/>
      <c r="U739" s="25"/>
      <c r="V739" s="26"/>
      <c r="W739" s="26"/>
      <c r="X739" s="26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</row>
    <row r="740" spans="20:36" ht="12.75">
      <c r="T740" s="35"/>
      <c r="U740" s="25"/>
      <c r="V740" s="26"/>
      <c r="W740" s="26"/>
      <c r="X740" s="26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</row>
    <row r="741" spans="20:36" ht="12.75">
      <c r="T741" s="35"/>
      <c r="U741" s="36"/>
      <c r="V741" s="37"/>
      <c r="W741" s="37"/>
      <c r="X741" s="37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</row>
    <row r="742" spans="20:36" ht="12.75">
      <c r="T742" s="35"/>
      <c r="U742" s="25"/>
      <c r="V742" s="26"/>
      <c r="W742" s="26"/>
      <c r="X742" s="26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</row>
    <row r="743" spans="20:36" ht="12.75">
      <c r="T743" s="35"/>
      <c r="U743" s="35"/>
      <c r="V743" s="26"/>
      <c r="W743" s="26"/>
      <c r="X743" s="26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</row>
    <row r="744" spans="20:36" ht="12.75">
      <c r="T744" s="35"/>
      <c r="U744" s="35"/>
      <c r="V744" s="26"/>
      <c r="W744" s="26"/>
      <c r="X744" s="26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</row>
    <row r="745" spans="20:36" ht="12.75">
      <c r="T745" s="35"/>
      <c r="U745" s="35"/>
      <c r="V745" s="26"/>
      <c r="W745" s="26"/>
      <c r="X745" s="26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</row>
    <row r="746" spans="20:36" ht="12.75">
      <c r="T746" s="30"/>
      <c r="U746" s="35"/>
      <c r="V746" s="26"/>
      <c r="W746" s="26"/>
      <c r="X746" s="26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</row>
    <row r="747" spans="20:36" ht="12.75">
      <c r="T747" s="30"/>
      <c r="U747" s="35"/>
      <c r="V747" s="26"/>
      <c r="W747" s="26"/>
      <c r="X747" s="26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</row>
    <row r="748" spans="20:36" ht="12.75">
      <c r="T748" s="30"/>
      <c r="U748" s="35"/>
      <c r="V748" s="35"/>
      <c r="W748" s="35"/>
      <c r="X748" s="35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</row>
    <row r="749" spans="20:36" ht="12.75">
      <c r="T749" s="30"/>
      <c r="U749" s="36"/>
      <c r="V749" s="37"/>
      <c r="W749" s="37"/>
      <c r="X749" s="37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</row>
    <row r="750" spans="20:36" ht="12.75">
      <c r="T750" s="30"/>
      <c r="U750" s="25"/>
      <c r="V750" s="26"/>
      <c r="W750" s="26"/>
      <c r="X750" s="26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</row>
    <row r="751" spans="20:36" ht="12.75">
      <c r="T751" s="30"/>
      <c r="U751" s="25"/>
      <c r="V751" s="26"/>
      <c r="W751" s="26"/>
      <c r="X751" s="26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</row>
    <row r="752" spans="20:36" ht="12.75">
      <c r="T752" s="30"/>
      <c r="U752" s="25"/>
      <c r="V752" s="26"/>
      <c r="W752" s="26"/>
      <c r="X752" s="26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</row>
    <row r="753" spans="20:36" ht="12.75">
      <c r="T753" s="30"/>
      <c r="U753" s="25"/>
      <c r="V753" s="26"/>
      <c r="W753" s="26"/>
      <c r="X753" s="26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</row>
    <row r="754" spans="20:36" ht="12.75">
      <c r="T754" s="30"/>
      <c r="U754" s="36"/>
      <c r="V754" s="37"/>
      <c r="W754" s="37"/>
      <c r="X754" s="37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</row>
    <row r="755" spans="20:36" ht="12.75">
      <c r="T755" s="25"/>
      <c r="U755" s="25"/>
      <c r="V755" s="42"/>
      <c r="W755" s="42"/>
      <c r="X755" s="42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</row>
    <row r="756" spans="20:36" ht="12.75">
      <c r="T756" s="25"/>
      <c r="U756" s="25"/>
      <c r="V756" s="42"/>
      <c r="W756" s="42"/>
      <c r="X756" s="42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</row>
    <row r="757" spans="20:36" ht="12.75">
      <c r="T757" s="25"/>
      <c r="U757" s="25"/>
      <c r="V757" s="25"/>
      <c r="W757" s="8"/>
      <c r="X757" s="8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</row>
    <row r="758" spans="20:36" ht="12.75">
      <c r="T758" s="25"/>
      <c r="U758" s="25"/>
      <c r="V758" s="26"/>
      <c r="W758" s="26"/>
      <c r="X758" s="26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</row>
    <row r="759" spans="20:36" ht="12.75">
      <c r="T759" s="25"/>
      <c r="U759" s="25"/>
      <c r="V759" s="26"/>
      <c r="W759" s="26"/>
      <c r="X759" s="26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</row>
    <row r="760" spans="20:36" ht="12.75">
      <c r="T760" s="8"/>
      <c r="U760" s="25"/>
      <c r="V760" s="26"/>
      <c r="W760" s="26"/>
      <c r="X760" s="26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</row>
    <row r="761" spans="20:36" ht="12.75">
      <c r="T761" s="8"/>
      <c r="U761" s="25"/>
      <c r="V761" s="26"/>
      <c r="W761" s="26"/>
      <c r="X761" s="26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</row>
    <row r="762" spans="20:36" ht="12.75">
      <c r="T762" s="8"/>
      <c r="U762" s="25"/>
      <c r="V762" s="25"/>
      <c r="W762" s="25"/>
      <c r="X762" s="25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</row>
    <row r="763" spans="20:36" ht="12.75">
      <c r="T763" s="8"/>
      <c r="U763" s="8"/>
      <c r="V763" s="8"/>
      <c r="W763" s="8"/>
      <c r="X763" s="8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</row>
    <row r="764" spans="20:36" ht="12.75">
      <c r="T764" s="8"/>
      <c r="U764" s="8"/>
      <c r="V764" s="8"/>
      <c r="W764" s="8"/>
      <c r="X764" s="8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</row>
    <row r="765" spans="20:36" ht="12.75">
      <c r="T765" s="8"/>
      <c r="U765" s="8"/>
      <c r="V765" s="8"/>
      <c r="W765" s="8"/>
      <c r="X765" s="8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</row>
    <row r="766" spans="20:36" ht="12.75">
      <c r="T766" s="8"/>
      <c r="U766" s="8"/>
      <c r="V766" s="8"/>
      <c r="W766" s="8"/>
      <c r="X766" s="8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</row>
    <row r="767" spans="20:36" ht="12.75">
      <c r="T767" s="8"/>
      <c r="U767" s="8"/>
      <c r="V767" s="8"/>
      <c r="W767" s="8"/>
      <c r="X767" s="8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</row>
    <row r="768" spans="20:36" ht="12.75">
      <c r="T768" s="8"/>
      <c r="U768" s="8"/>
      <c r="V768" s="8"/>
      <c r="W768" s="8"/>
      <c r="X768" s="8"/>
      <c r="AI768" s="11"/>
      <c r="AJ768" s="11"/>
    </row>
    <row r="769" spans="20:36" ht="12.75">
      <c r="T769" s="8"/>
      <c r="U769" s="8"/>
      <c r="V769" s="8"/>
      <c r="W769" s="8"/>
      <c r="X769" s="8"/>
      <c r="AI769" s="11"/>
      <c r="AJ769" s="11"/>
    </row>
    <row r="770" spans="20:36" ht="12.75">
      <c r="T770" s="8"/>
      <c r="U770" s="8"/>
      <c r="V770" s="8"/>
      <c r="W770" s="8"/>
      <c r="X770" s="8"/>
      <c r="AI770" s="11"/>
      <c r="AJ770" s="11"/>
    </row>
    <row r="771" spans="20:36" ht="12.75">
      <c r="T771" s="8"/>
      <c r="U771" s="8"/>
      <c r="V771" s="8"/>
      <c r="W771" s="8"/>
      <c r="X771" s="8"/>
      <c r="AI771" s="11"/>
      <c r="AJ771" s="11"/>
    </row>
    <row r="772" spans="20:36" ht="12.75">
      <c r="T772" s="8"/>
      <c r="U772" s="8"/>
      <c r="V772" s="8"/>
      <c r="W772" s="8"/>
      <c r="X772" s="8"/>
      <c r="AI772" s="11"/>
      <c r="AJ772" s="11"/>
    </row>
    <row r="773" spans="20:36" ht="12.75">
      <c r="T773" s="8"/>
      <c r="U773" s="8"/>
      <c r="V773" s="8"/>
      <c r="W773" s="8"/>
      <c r="X773" s="8"/>
      <c r="AI773" s="11"/>
      <c r="AJ773" s="11"/>
    </row>
    <row r="774" spans="20:36" ht="12.75">
      <c r="T774" s="8"/>
      <c r="U774" s="8"/>
      <c r="V774" s="8"/>
      <c r="W774" s="8"/>
      <c r="X774" s="8"/>
      <c r="AJ774" s="11"/>
    </row>
    <row r="775" spans="20:36" ht="12.75">
      <c r="T775" s="8"/>
      <c r="U775" s="8"/>
      <c r="V775" s="8"/>
      <c r="W775" s="8"/>
      <c r="X775" s="8"/>
      <c r="AJ775" s="11"/>
    </row>
    <row r="776" spans="20:36" ht="12.75">
      <c r="T776" s="8"/>
      <c r="U776" s="8"/>
      <c r="V776" s="8"/>
      <c r="W776" s="8"/>
      <c r="X776" s="8"/>
      <c r="AJ776" s="11"/>
    </row>
    <row r="777" spans="20:36" ht="12.75">
      <c r="T777" s="8"/>
      <c r="U777" s="8"/>
      <c r="V777" s="8"/>
      <c r="W777" s="8"/>
      <c r="X777" s="8"/>
      <c r="AJ777" s="11"/>
    </row>
    <row r="778" spans="20:36" ht="12.75">
      <c r="T778" s="8"/>
      <c r="U778" s="8"/>
      <c r="V778" s="8"/>
      <c r="W778" s="8"/>
      <c r="X778" s="8"/>
      <c r="AJ778" s="11"/>
    </row>
    <row r="779" spans="20:36" ht="12.75">
      <c r="T779" s="8"/>
      <c r="U779" s="8"/>
      <c r="V779" s="8"/>
      <c r="W779" s="8"/>
      <c r="X779" s="8"/>
      <c r="AJ779" s="11"/>
    </row>
    <row r="780" spans="20:36" ht="12.75">
      <c r="T780" s="8"/>
      <c r="U780" s="8"/>
      <c r="V780" s="8"/>
      <c r="W780" s="8"/>
      <c r="X780" s="8"/>
      <c r="AJ780" s="11"/>
    </row>
    <row r="781" spans="20:36" ht="12.75">
      <c r="T781" s="8"/>
      <c r="U781" s="8"/>
      <c r="V781" s="8"/>
      <c r="W781" s="8"/>
      <c r="X781" s="8"/>
      <c r="AJ781" s="11"/>
    </row>
    <row r="782" spans="20:36" ht="12.75">
      <c r="T782" s="8"/>
      <c r="U782" s="8"/>
      <c r="V782" s="8"/>
      <c r="W782" s="8"/>
      <c r="X782" s="8"/>
      <c r="AJ782" s="11"/>
    </row>
    <row r="783" spans="20:36" ht="12.75">
      <c r="T783" s="8"/>
      <c r="U783" s="8"/>
      <c r="V783" s="8"/>
      <c r="W783" s="8"/>
      <c r="X783" s="8"/>
      <c r="AJ783" s="11"/>
    </row>
    <row r="784" spans="20:36" ht="12.75">
      <c r="T784" s="8"/>
      <c r="U784" s="8"/>
      <c r="V784" s="8"/>
      <c r="W784" s="8"/>
      <c r="X784" s="8"/>
      <c r="AJ784" s="11"/>
    </row>
    <row r="785" spans="20:36" ht="12.75">
      <c r="T785" s="8"/>
      <c r="U785" s="8"/>
      <c r="V785" s="8"/>
      <c r="W785" s="8"/>
      <c r="X785" s="8"/>
      <c r="AJ785" s="11"/>
    </row>
    <row r="786" spans="20:36" ht="12.75">
      <c r="T786" s="8"/>
      <c r="U786" s="8"/>
      <c r="V786" s="8"/>
      <c r="W786" s="8"/>
      <c r="X786" s="8"/>
      <c r="AJ786" s="11"/>
    </row>
    <row r="787" spans="20:36" ht="12.75">
      <c r="T787" s="8"/>
      <c r="U787" s="8"/>
      <c r="V787" s="8"/>
      <c r="W787" s="8"/>
      <c r="X787" s="8"/>
      <c r="AJ787" s="11"/>
    </row>
    <row r="788" spans="20:36" ht="12.75">
      <c r="T788" s="8"/>
      <c r="U788" s="8"/>
      <c r="V788" s="8"/>
      <c r="W788" s="8"/>
      <c r="X788" s="8"/>
      <c r="AJ788" s="11"/>
    </row>
    <row r="789" spans="20:36" ht="12.75">
      <c r="T789" s="8"/>
      <c r="U789" s="8"/>
      <c r="V789" s="8"/>
      <c r="W789" s="8"/>
      <c r="X789" s="8"/>
      <c r="AJ789" s="11"/>
    </row>
    <row r="790" spans="20:36" ht="12.75">
      <c r="T790" s="8"/>
      <c r="U790" s="8"/>
      <c r="V790" s="8"/>
      <c r="W790" s="8"/>
      <c r="X790" s="8"/>
      <c r="AJ790" s="11"/>
    </row>
    <row r="791" spans="20:36" ht="12.75">
      <c r="T791" s="8"/>
      <c r="U791" s="8"/>
      <c r="V791" s="8"/>
      <c r="W791" s="8"/>
      <c r="X791" s="8"/>
      <c r="AJ791" s="11"/>
    </row>
    <row r="792" spans="20:36" ht="12.75">
      <c r="T792" s="8"/>
      <c r="U792" s="8"/>
      <c r="V792" s="8"/>
      <c r="W792" s="8"/>
      <c r="X792" s="8"/>
      <c r="AJ792" s="11"/>
    </row>
    <row r="793" spans="20:36" ht="12.75">
      <c r="T793" s="8"/>
      <c r="U793" s="8"/>
      <c r="V793" s="8"/>
      <c r="W793" s="8"/>
      <c r="X793" s="8"/>
      <c r="AJ793" s="11"/>
    </row>
    <row r="794" spans="20:36" ht="12.75">
      <c r="T794" s="8"/>
      <c r="U794" s="8"/>
      <c r="V794" s="8"/>
      <c r="W794" s="8"/>
      <c r="X794" s="8"/>
      <c r="AJ794" s="11"/>
    </row>
    <row r="795" spans="20:36" ht="12.75">
      <c r="T795" s="8"/>
      <c r="U795" s="8"/>
      <c r="V795" s="8"/>
      <c r="W795" s="8"/>
      <c r="X795" s="8"/>
      <c r="AJ795" s="11"/>
    </row>
    <row r="796" spans="20:36" ht="12.75">
      <c r="T796" s="8"/>
      <c r="U796" s="8"/>
      <c r="V796" s="8"/>
      <c r="W796" s="8"/>
      <c r="X796" s="8"/>
      <c r="AJ796" s="11"/>
    </row>
    <row r="797" spans="20:36" ht="12.75">
      <c r="T797" s="8"/>
      <c r="U797" s="8"/>
      <c r="V797" s="8"/>
      <c r="W797" s="8"/>
      <c r="X797" s="8"/>
      <c r="AJ797" s="11"/>
    </row>
    <row r="798" spans="20:36" ht="12.75">
      <c r="T798" s="8"/>
      <c r="U798" s="8"/>
      <c r="V798" s="8"/>
      <c r="W798" s="8"/>
      <c r="X798" s="8"/>
      <c r="AJ798" s="11"/>
    </row>
    <row r="799" spans="20:36" ht="12.75">
      <c r="T799" s="8"/>
      <c r="U799" s="8"/>
      <c r="V799" s="8"/>
      <c r="W799" s="8"/>
      <c r="X799" s="8"/>
      <c r="AJ799" s="11"/>
    </row>
    <row r="800" spans="20:36" ht="12.75">
      <c r="T800" s="8"/>
      <c r="U800" s="8"/>
      <c r="V800" s="8"/>
      <c r="W800" s="8"/>
      <c r="X800" s="8"/>
      <c r="AJ800" s="11"/>
    </row>
    <row r="801" spans="20:36" ht="12.75">
      <c r="T801" s="8"/>
      <c r="U801" s="8"/>
      <c r="V801" s="8"/>
      <c r="W801" s="8"/>
      <c r="X801" s="8"/>
      <c r="AJ801" s="11"/>
    </row>
    <row r="802" spans="20:36" ht="12.75">
      <c r="T802" s="8"/>
      <c r="U802" s="8"/>
      <c r="V802" s="8"/>
      <c r="W802" s="8"/>
      <c r="X802" s="8"/>
      <c r="AJ802" s="11"/>
    </row>
    <row r="803" spans="20:36" ht="12.75">
      <c r="T803" s="8"/>
      <c r="U803" s="8"/>
      <c r="V803" s="8"/>
      <c r="W803" s="8"/>
      <c r="X803" s="8"/>
      <c r="AJ803" s="11"/>
    </row>
    <row r="804" spans="20:36" ht="12.75">
      <c r="T804" s="8"/>
      <c r="U804" s="8"/>
      <c r="V804" s="8"/>
      <c r="W804" s="8"/>
      <c r="X804" s="8"/>
      <c r="AJ804" s="11"/>
    </row>
    <row r="805" spans="20:36" ht="12.75">
      <c r="T805" s="8"/>
      <c r="U805" s="8"/>
      <c r="V805" s="8"/>
      <c r="W805" s="8"/>
      <c r="X805" s="8"/>
      <c r="AJ805" s="11"/>
    </row>
    <row r="806" spans="20:36" ht="12.75">
      <c r="T806" s="8"/>
      <c r="U806" s="8"/>
      <c r="V806" s="8"/>
      <c r="W806" s="8"/>
      <c r="X806" s="8"/>
      <c r="AJ806" s="11"/>
    </row>
    <row r="807" spans="20:36" ht="12.75">
      <c r="T807" s="8"/>
      <c r="U807" s="8"/>
      <c r="V807" s="8"/>
      <c r="W807" s="8"/>
      <c r="X807" s="8"/>
      <c r="AJ807" s="11"/>
    </row>
    <row r="808" spans="20:36" ht="12.75">
      <c r="T808" s="8"/>
      <c r="U808" s="8"/>
      <c r="V808" s="8"/>
      <c r="W808" s="8"/>
      <c r="X808" s="8"/>
      <c r="AJ808" s="11"/>
    </row>
    <row r="809" spans="20:36" ht="12.75">
      <c r="T809" s="8"/>
      <c r="U809" s="8"/>
      <c r="V809" s="8"/>
      <c r="W809" s="8"/>
      <c r="X809" s="8"/>
      <c r="AJ809" s="11"/>
    </row>
    <row r="810" spans="20:36" ht="12.75">
      <c r="T810" s="8"/>
      <c r="U810" s="8"/>
      <c r="V810" s="8"/>
      <c r="W810" s="8"/>
      <c r="X810" s="8"/>
      <c r="AJ810" s="11"/>
    </row>
    <row r="811" spans="20:36" ht="12.75">
      <c r="T811" s="8"/>
      <c r="U811" s="8"/>
      <c r="V811" s="8"/>
      <c r="W811" s="8"/>
      <c r="X811" s="8"/>
      <c r="AJ811" s="11"/>
    </row>
    <row r="812" spans="20:36" ht="12.75">
      <c r="T812" s="8"/>
      <c r="U812" s="8"/>
      <c r="V812" s="8"/>
      <c r="W812" s="8"/>
      <c r="X812" s="8"/>
      <c r="AJ812" s="11"/>
    </row>
    <row r="813" spans="20:36" ht="12.75">
      <c r="T813" s="8"/>
      <c r="U813" s="8"/>
      <c r="V813" s="8"/>
      <c r="W813" s="8"/>
      <c r="X813" s="8"/>
      <c r="AJ813" s="11"/>
    </row>
    <row r="814" spans="20:36" ht="12.75">
      <c r="T814" s="8"/>
      <c r="U814" s="8"/>
      <c r="V814" s="8"/>
      <c r="W814" s="8"/>
      <c r="X814" s="8"/>
      <c r="AJ814" s="11"/>
    </row>
    <row r="815" spans="20:36" ht="12.75">
      <c r="T815" s="8"/>
      <c r="U815" s="8"/>
      <c r="V815" s="8"/>
      <c r="W815" s="8"/>
      <c r="X815" s="8"/>
      <c r="AJ815" s="11"/>
    </row>
    <row r="816" spans="20:36" ht="12.75">
      <c r="T816" s="8"/>
      <c r="U816" s="8"/>
      <c r="V816" s="8"/>
      <c r="W816" s="8"/>
      <c r="X816" s="8"/>
      <c r="AJ816" s="11"/>
    </row>
    <row r="817" spans="20:36" ht="12.75">
      <c r="T817" s="8"/>
      <c r="U817" s="8"/>
      <c r="V817" s="8"/>
      <c r="W817" s="8"/>
      <c r="X817" s="8"/>
      <c r="AJ817" s="11"/>
    </row>
    <row r="818" spans="20:36" ht="12.75">
      <c r="T818" s="8"/>
      <c r="U818" s="8"/>
      <c r="V818" s="8"/>
      <c r="W818" s="8"/>
      <c r="X818" s="8"/>
      <c r="AJ818" s="11"/>
    </row>
    <row r="819" spans="20:36" ht="12.75">
      <c r="T819" s="8"/>
      <c r="U819" s="8"/>
      <c r="V819" s="8"/>
      <c r="W819" s="8"/>
      <c r="X819" s="8"/>
      <c r="AJ819" s="11"/>
    </row>
    <row r="820" spans="20:36" ht="12.75">
      <c r="T820" s="8"/>
      <c r="U820" s="8"/>
      <c r="V820" s="8"/>
      <c r="W820" s="8"/>
      <c r="X820" s="8"/>
      <c r="AJ820" s="11"/>
    </row>
    <row r="821" spans="20:36" ht="12.75">
      <c r="T821" s="8"/>
      <c r="U821" s="8"/>
      <c r="V821" s="8"/>
      <c r="W821" s="8"/>
      <c r="X821" s="8"/>
      <c r="AJ821" s="11"/>
    </row>
    <row r="822" spans="20:36" ht="12.75">
      <c r="T822" s="8"/>
      <c r="U822" s="8"/>
      <c r="V822" s="8"/>
      <c r="W822" s="8"/>
      <c r="X822" s="8"/>
      <c r="AJ822" s="11"/>
    </row>
    <row r="823" spans="20:36" ht="12.75">
      <c r="T823" s="8"/>
      <c r="U823" s="8"/>
      <c r="V823" s="8"/>
      <c r="W823" s="8"/>
      <c r="X823" s="8"/>
      <c r="AJ823" s="11"/>
    </row>
    <row r="824" spans="20:36" ht="12.75">
      <c r="T824" s="8"/>
      <c r="U824" s="8"/>
      <c r="V824" s="8"/>
      <c r="W824" s="8"/>
      <c r="X824" s="8"/>
      <c r="AJ824" s="11"/>
    </row>
    <row r="825" spans="20:36" ht="12.75">
      <c r="T825" s="8"/>
      <c r="U825" s="8"/>
      <c r="V825" s="8"/>
      <c r="W825" s="8"/>
      <c r="X825" s="8"/>
      <c r="AJ825" s="11"/>
    </row>
    <row r="826" spans="20:36" ht="12.75">
      <c r="T826" s="8"/>
      <c r="U826" s="8"/>
      <c r="V826" s="8"/>
      <c r="W826" s="8"/>
      <c r="X826" s="8"/>
      <c r="AJ826" s="11"/>
    </row>
    <row r="827" spans="20:36" ht="12.75">
      <c r="T827" s="8"/>
      <c r="U827" s="8"/>
      <c r="V827" s="8"/>
      <c r="W827" s="8"/>
      <c r="X827" s="8"/>
      <c r="AJ827" s="11"/>
    </row>
    <row r="828" spans="20:36" ht="12.75">
      <c r="T828" s="8"/>
      <c r="U828" s="8"/>
      <c r="V828" s="8"/>
      <c r="W828" s="8"/>
      <c r="X828" s="8"/>
      <c r="AJ828" s="11"/>
    </row>
    <row r="829" spans="20:36" ht="12.75">
      <c r="T829" s="8"/>
      <c r="U829" s="8"/>
      <c r="V829" s="8"/>
      <c r="W829" s="8"/>
      <c r="X829" s="8"/>
      <c r="AJ829" s="11"/>
    </row>
    <row r="830" spans="20:36" ht="12.75">
      <c r="T830" s="8"/>
      <c r="U830" s="8"/>
      <c r="V830" s="8"/>
      <c r="W830" s="8"/>
      <c r="X830" s="8"/>
      <c r="AJ830" s="11"/>
    </row>
    <row r="831" spans="20:24" ht="12.75">
      <c r="T831" s="8"/>
      <c r="U831" s="8"/>
      <c r="V831" s="8"/>
      <c r="W831" s="8"/>
      <c r="X831" s="8"/>
    </row>
    <row r="832" spans="20:24" ht="12.75">
      <c r="T832" s="8"/>
      <c r="U832" s="8"/>
      <c r="V832" s="8"/>
      <c r="W832" s="8"/>
      <c r="X832" s="8"/>
    </row>
    <row r="833" spans="20:24" ht="12.75">
      <c r="T833" s="8"/>
      <c r="U833" s="8"/>
      <c r="V833" s="8"/>
      <c r="W833" s="8"/>
      <c r="X833" s="8"/>
    </row>
    <row r="834" spans="20:24" ht="12.75">
      <c r="T834" s="8"/>
      <c r="U834" s="8"/>
      <c r="V834" s="8"/>
      <c r="W834" s="8"/>
      <c r="X834" s="8"/>
    </row>
    <row r="835" spans="20:24" ht="12.75">
      <c r="T835" s="8"/>
      <c r="U835" s="8"/>
      <c r="V835" s="8"/>
      <c r="W835" s="8"/>
      <c r="X835" s="8"/>
    </row>
    <row r="836" spans="20:24" ht="12.75">
      <c r="T836" s="8"/>
      <c r="U836" s="8"/>
      <c r="V836" s="8"/>
      <c r="W836" s="8"/>
      <c r="X836" s="8"/>
    </row>
    <row r="837" spans="20:24" ht="12.75">
      <c r="T837" s="8"/>
      <c r="U837" s="8"/>
      <c r="V837" s="8"/>
      <c r="W837" s="8"/>
      <c r="X837" s="8"/>
    </row>
    <row r="838" spans="20:24" ht="12.75">
      <c r="T838" s="8"/>
      <c r="U838" s="8"/>
      <c r="V838" s="8"/>
      <c r="W838" s="8"/>
      <c r="X838" s="8"/>
    </row>
    <row r="839" spans="20:24" ht="12.75">
      <c r="T839" s="8"/>
      <c r="U839" s="8"/>
      <c r="V839" s="8"/>
      <c r="W839" s="8"/>
      <c r="X839" s="8"/>
    </row>
    <row r="840" spans="20:24" ht="12.75">
      <c r="T840" s="8"/>
      <c r="U840" s="8"/>
      <c r="V840" s="8"/>
      <c r="W840" s="8"/>
      <c r="X840" s="8"/>
    </row>
    <row r="841" spans="20:24" ht="12.75">
      <c r="T841" s="8"/>
      <c r="U841" s="8"/>
      <c r="V841" s="8"/>
      <c r="W841" s="8"/>
      <c r="X841" s="8"/>
    </row>
    <row r="842" spans="20:24" ht="12.75">
      <c r="T842" s="8"/>
      <c r="U842" s="8"/>
      <c r="V842" s="8"/>
      <c r="W842" s="8"/>
      <c r="X842" s="8"/>
    </row>
    <row r="843" spans="20:24" ht="12.75">
      <c r="T843" s="8"/>
      <c r="U843" s="8"/>
      <c r="V843" s="8"/>
      <c r="W843" s="8"/>
      <c r="X843" s="8"/>
    </row>
    <row r="844" spans="20:24" ht="12.75">
      <c r="T844" s="8"/>
      <c r="U844" s="8"/>
      <c r="V844" s="8"/>
      <c r="W844" s="8"/>
      <c r="X844" s="8"/>
    </row>
    <row r="845" spans="20:24" ht="12.75">
      <c r="T845" s="8"/>
      <c r="U845" s="8"/>
      <c r="V845" s="8"/>
      <c r="W845" s="8"/>
      <c r="X845" s="8"/>
    </row>
    <row r="846" spans="20:24" ht="12.75">
      <c r="T846" s="8"/>
      <c r="U846" s="8"/>
      <c r="V846" s="8"/>
      <c r="W846" s="8"/>
      <c r="X846" s="8"/>
    </row>
    <row r="847" spans="20:24" ht="12.75">
      <c r="T847" s="8"/>
      <c r="U847" s="8"/>
      <c r="V847" s="8"/>
      <c r="W847" s="8"/>
      <c r="X847" s="8"/>
    </row>
    <row r="848" spans="20:24" ht="12.75">
      <c r="T848" s="8"/>
      <c r="U848" s="8"/>
      <c r="V848" s="8"/>
      <c r="W848" s="8"/>
      <c r="X848" s="8"/>
    </row>
    <row r="849" spans="20:24" ht="12.75">
      <c r="T849" s="8"/>
      <c r="U849" s="8"/>
      <c r="V849" s="8"/>
      <c r="W849" s="8"/>
      <c r="X849" s="8"/>
    </row>
    <row r="850" spans="20:24" ht="12.75">
      <c r="T850" s="8"/>
      <c r="U850" s="8"/>
      <c r="V850" s="8"/>
      <c r="W850" s="8"/>
      <c r="X850" s="8"/>
    </row>
    <row r="851" spans="20:24" ht="12.75">
      <c r="T851" s="8"/>
      <c r="U851" s="8"/>
      <c r="V851" s="8"/>
      <c r="W851" s="8"/>
      <c r="X851" s="8"/>
    </row>
    <row r="852" spans="20:24" ht="12.75">
      <c r="T852" s="8"/>
      <c r="U852" s="8"/>
      <c r="V852" s="8"/>
      <c r="W852" s="8"/>
      <c r="X852" s="8"/>
    </row>
    <row r="853" spans="20:24" ht="12.75">
      <c r="T853" s="8"/>
      <c r="U853" s="8"/>
      <c r="V853" s="8"/>
      <c r="W853" s="8"/>
      <c r="X853" s="8"/>
    </row>
    <row r="854" spans="20:24" ht="12.75">
      <c r="T854" s="8"/>
      <c r="U854" s="8"/>
      <c r="V854" s="8"/>
      <c r="W854" s="8"/>
      <c r="X854" s="8"/>
    </row>
    <row r="855" spans="20:24" ht="12.75">
      <c r="T855" s="8"/>
      <c r="U855" s="8"/>
      <c r="V855" s="8"/>
      <c r="W855" s="8"/>
      <c r="X855" s="8"/>
    </row>
    <row r="856" spans="20:24" ht="12.75">
      <c r="T856" s="8"/>
      <c r="U856" s="8"/>
      <c r="V856" s="8"/>
      <c r="W856" s="8"/>
      <c r="X856" s="8"/>
    </row>
    <row r="857" spans="20:24" ht="12.75">
      <c r="T857" s="8"/>
      <c r="U857" s="8"/>
      <c r="V857" s="8"/>
      <c r="W857" s="8"/>
      <c r="X857" s="8"/>
    </row>
    <row r="858" spans="20:24" ht="12.75">
      <c r="T858" s="8"/>
      <c r="U858" s="8"/>
      <c r="V858" s="8"/>
      <c r="W858" s="8"/>
      <c r="X858" s="8"/>
    </row>
    <row r="859" spans="20:24" ht="12.75">
      <c r="T859" s="8"/>
      <c r="U859" s="8"/>
      <c r="V859" s="8"/>
      <c r="W859" s="8"/>
      <c r="X859" s="8"/>
    </row>
    <row r="860" spans="20:24" ht="12.75">
      <c r="T860" s="8"/>
      <c r="U860" s="8"/>
      <c r="V860" s="8"/>
      <c r="W860" s="8"/>
      <c r="X860" s="8"/>
    </row>
    <row r="861" spans="20:24" ht="12.75">
      <c r="T861" s="8"/>
      <c r="U861" s="8"/>
      <c r="V861" s="8"/>
      <c r="W861" s="8"/>
      <c r="X861" s="8"/>
    </row>
    <row r="862" spans="20:24" ht="12.75">
      <c r="T862" s="8"/>
      <c r="U862" s="8"/>
      <c r="V862" s="8"/>
      <c r="W862" s="8"/>
      <c r="X862" s="8"/>
    </row>
    <row r="863" spans="20:24" ht="12.75">
      <c r="T863" s="8"/>
      <c r="U863" s="8"/>
      <c r="V863" s="8"/>
      <c r="W863" s="8"/>
      <c r="X863" s="8"/>
    </row>
    <row r="864" spans="20:24" ht="12.75">
      <c r="T864" s="8"/>
      <c r="U864" s="8"/>
      <c r="V864" s="8"/>
      <c r="W864" s="8"/>
      <c r="X864" s="8"/>
    </row>
    <row r="865" spans="20:24" ht="12.75">
      <c r="T865" s="8"/>
      <c r="U865" s="8"/>
      <c r="V865" s="8"/>
      <c r="W865" s="8"/>
      <c r="X865" s="8"/>
    </row>
    <row r="866" spans="20:24" ht="12.75">
      <c r="T866" s="8"/>
      <c r="U866" s="8"/>
      <c r="V866" s="8"/>
      <c r="W866" s="8"/>
      <c r="X866" s="8"/>
    </row>
    <row r="867" spans="20:24" ht="12.75">
      <c r="T867" s="8"/>
      <c r="U867" s="8"/>
      <c r="V867" s="8"/>
      <c r="W867" s="8"/>
      <c r="X867" s="8"/>
    </row>
    <row r="868" spans="20:24" ht="12.75">
      <c r="T868" s="8"/>
      <c r="U868" s="8"/>
      <c r="V868" s="8"/>
      <c r="W868" s="8"/>
      <c r="X868" s="8"/>
    </row>
    <row r="869" spans="20:24" ht="12.75">
      <c r="T869" s="8"/>
      <c r="U869" s="8"/>
      <c r="V869" s="8"/>
      <c r="W869" s="8"/>
      <c r="X869" s="8"/>
    </row>
    <row r="870" spans="20:24" ht="12.75">
      <c r="T870" s="8"/>
      <c r="U870" s="8"/>
      <c r="V870" s="8"/>
      <c r="W870" s="8"/>
      <c r="X870" s="8"/>
    </row>
    <row r="871" spans="20:24" ht="12.75">
      <c r="T871" s="8"/>
      <c r="U871" s="8"/>
      <c r="V871" s="8"/>
      <c r="W871" s="8"/>
      <c r="X871" s="8"/>
    </row>
    <row r="872" spans="20:24" ht="12.75">
      <c r="T872" s="8"/>
      <c r="U872" s="8"/>
      <c r="V872" s="8"/>
      <c r="W872" s="8"/>
      <c r="X872" s="8"/>
    </row>
    <row r="873" spans="20:24" ht="12.75">
      <c r="T873" s="8"/>
      <c r="U873" s="8"/>
      <c r="V873" s="8"/>
      <c r="W873" s="8"/>
      <c r="X873" s="8"/>
    </row>
    <row r="874" spans="20:24" ht="12.75">
      <c r="T874" s="8"/>
      <c r="U874" s="8"/>
      <c r="V874" s="8"/>
      <c r="W874" s="8"/>
      <c r="X874" s="8"/>
    </row>
    <row r="875" spans="20:24" ht="12.75">
      <c r="T875" s="8"/>
      <c r="U875" s="8"/>
      <c r="V875" s="8"/>
      <c r="W875" s="8"/>
      <c r="X875" s="8"/>
    </row>
    <row r="876" spans="20:24" ht="12.75">
      <c r="T876" s="8"/>
      <c r="U876" s="8"/>
      <c r="V876" s="8"/>
      <c r="W876" s="8"/>
      <c r="X876" s="8"/>
    </row>
    <row r="877" spans="20:24" ht="12.75">
      <c r="T877" s="8"/>
      <c r="U877" s="8"/>
      <c r="V877" s="8"/>
      <c r="W877" s="8"/>
      <c r="X877" s="8"/>
    </row>
    <row r="878" spans="20:24" ht="12.75">
      <c r="T878" s="8"/>
      <c r="U878" s="8"/>
      <c r="V878" s="8"/>
      <c r="W878" s="8"/>
      <c r="X878" s="8"/>
    </row>
    <row r="879" spans="20:24" ht="12.75">
      <c r="T879" s="8"/>
      <c r="U879" s="8"/>
      <c r="V879" s="8"/>
      <c r="W879" s="8"/>
      <c r="X879" s="8"/>
    </row>
    <row r="880" spans="20:24" ht="12.75">
      <c r="T880" s="8"/>
      <c r="U880" s="8"/>
      <c r="V880" s="8"/>
      <c r="W880" s="8"/>
      <c r="X880" s="8"/>
    </row>
    <row r="881" spans="20:24" ht="12.75">
      <c r="T881" s="8"/>
      <c r="U881" s="8"/>
      <c r="V881" s="8"/>
      <c r="W881" s="8"/>
      <c r="X881" s="8"/>
    </row>
    <row r="882" spans="20:24" ht="12.75">
      <c r="T882" s="8"/>
      <c r="U882" s="8"/>
      <c r="V882" s="8"/>
      <c r="W882" s="8"/>
      <c r="X882" s="8"/>
    </row>
    <row r="883" spans="20:24" ht="12.75">
      <c r="T883" s="8"/>
      <c r="U883" s="8"/>
      <c r="V883" s="8"/>
      <c r="W883" s="8"/>
      <c r="X883" s="8"/>
    </row>
    <row r="884" spans="20:24" ht="12.75">
      <c r="T884" s="8"/>
      <c r="U884" s="8"/>
      <c r="V884" s="8"/>
      <c r="W884" s="8"/>
      <c r="X884" s="8"/>
    </row>
    <row r="885" spans="20:24" ht="12.75">
      <c r="T885" s="8"/>
      <c r="U885" s="8"/>
      <c r="V885" s="8"/>
      <c r="W885" s="8"/>
      <c r="X885" s="8"/>
    </row>
    <row r="886" spans="20:24" ht="12.75">
      <c r="T886" s="8"/>
      <c r="U886" s="8"/>
      <c r="V886" s="8"/>
      <c r="W886" s="8"/>
      <c r="X886" s="8"/>
    </row>
    <row r="887" spans="20:24" ht="12.75">
      <c r="T887" s="8"/>
      <c r="U887" s="8"/>
      <c r="V887" s="8"/>
      <c r="W887" s="8"/>
      <c r="X887" s="8"/>
    </row>
    <row r="888" spans="20:24" ht="12.75">
      <c r="T888" s="8"/>
      <c r="U888" s="8"/>
      <c r="V888" s="8"/>
      <c r="W888" s="8"/>
      <c r="X888" s="8"/>
    </row>
    <row r="889" spans="20:24" ht="12.75">
      <c r="T889" s="8"/>
      <c r="U889" s="8"/>
      <c r="V889" s="8"/>
      <c r="W889" s="8"/>
      <c r="X889" s="8"/>
    </row>
    <row r="890" spans="20:24" ht="12.75">
      <c r="T890" s="8"/>
      <c r="U890" s="8"/>
      <c r="V890" s="8"/>
      <c r="W890" s="8"/>
      <c r="X890" s="8"/>
    </row>
    <row r="891" spans="20:24" ht="12.75">
      <c r="T891" s="8"/>
      <c r="U891" s="8"/>
      <c r="V891" s="8"/>
      <c r="W891" s="8"/>
      <c r="X891" s="8"/>
    </row>
    <row r="892" spans="20:24" ht="12.75">
      <c r="T892" s="8"/>
      <c r="U892" s="8"/>
      <c r="V892" s="8"/>
      <c r="W892" s="8"/>
      <c r="X892" s="8"/>
    </row>
    <row r="893" spans="20:24" ht="12.75">
      <c r="T893" s="8"/>
      <c r="U893" s="8"/>
      <c r="V893" s="8"/>
      <c r="W893" s="8"/>
      <c r="X893" s="8"/>
    </row>
    <row r="894" spans="20:24" ht="12.75">
      <c r="T894" s="8"/>
      <c r="U894" s="8"/>
      <c r="V894" s="8"/>
      <c r="W894" s="8"/>
      <c r="X894" s="8"/>
    </row>
    <row r="895" spans="20:24" ht="12.75">
      <c r="T895" s="8"/>
      <c r="U895" s="8"/>
      <c r="V895" s="8"/>
      <c r="W895" s="8"/>
      <c r="X895" s="8"/>
    </row>
    <row r="896" spans="20:24" ht="12.75">
      <c r="T896" s="8"/>
      <c r="U896" s="8"/>
      <c r="V896" s="8"/>
      <c r="W896" s="8"/>
      <c r="X896" s="8"/>
    </row>
    <row r="897" spans="20:24" ht="12.75">
      <c r="T897" s="8"/>
      <c r="U897" s="8"/>
      <c r="V897" s="8"/>
      <c r="W897" s="8"/>
      <c r="X897" s="8"/>
    </row>
    <row r="898" spans="20:24" ht="12.75">
      <c r="T898" s="8"/>
      <c r="U898" s="8"/>
      <c r="V898" s="8"/>
      <c r="W898" s="8"/>
      <c r="X898" s="8"/>
    </row>
    <row r="899" spans="20:24" ht="12.75">
      <c r="T899" s="8"/>
      <c r="U899" s="8"/>
      <c r="V899" s="8"/>
      <c r="W899" s="8"/>
      <c r="X899" s="8"/>
    </row>
    <row r="900" spans="20:24" ht="12.75">
      <c r="T900" s="8"/>
      <c r="U900" s="8"/>
      <c r="V900" s="8"/>
      <c r="W900" s="8"/>
      <c r="X900" s="8"/>
    </row>
    <row r="901" spans="20:24" ht="12.75">
      <c r="T901" s="8"/>
      <c r="U901" s="8"/>
      <c r="V901" s="8"/>
      <c r="W901" s="8"/>
      <c r="X901" s="8"/>
    </row>
    <row r="902" spans="20:24" ht="12.75">
      <c r="T902" s="8"/>
      <c r="U902" s="8"/>
      <c r="V902" s="8"/>
      <c r="W902" s="8"/>
      <c r="X902" s="8"/>
    </row>
    <row r="903" spans="20:24" ht="12.75">
      <c r="T903" s="8"/>
      <c r="U903" s="8"/>
      <c r="V903" s="8"/>
      <c r="W903" s="8"/>
      <c r="X903" s="8"/>
    </row>
    <row r="904" spans="20:24" ht="12.75">
      <c r="T904" s="8"/>
      <c r="U904" s="8"/>
      <c r="V904" s="8"/>
      <c r="W904" s="8"/>
      <c r="X904" s="8"/>
    </row>
    <row r="905" spans="20:24" ht="12.75">
      <c r="T905" s="8"/>
      <c r="U905" s="8"/>
      <c r="V905" s="8"/>
      <c r="W905" s="8"/>
      <c r="X905" s="8"/>
    </row>
    <row r="906" spans="20:24" ht="12.75">
      <c r="T906" s="8"/>
      <c r="U906" s="8"/>
      <c r="V906" s="8"/>
      <c r="W906" s="8"/>
      <c r="X906" s="8"/>
    </row>
    <row r="907" spans="20:24" ht="12.75">
      <c r="T907" s="8"/>
      <c r="U907" s="8"/>
      <c r="V907" s="8"/>
      <c r="W907" s="8"/>
      <c r="X907" s="8"/>
    </row>
    <row r="908" spans="20:24" ht="12.75">
      <c r="T908" s="8"/>
      <c r="U908" s="8"/>
      <c r="V908" s="8"/>
      <c r="W908" s="8"/>
      <c r="X908" s="8"/>
    </row>
    <row r="909" spans="20:24" ht="12.75">
      <c r="T909" s="8"/>
      <c r="U909" s="8"/>
      <c r="V909" s="8"/>
      <c r="W909" s="8"/>
      <c r="X909" s="8"/>
    </row>
    <row r="910" spans="20:24" ht="12.75">
      <c r="T910" s="8"/>
      <c r="U910" s="8"/>
      <c r="V910" s="8"/>
      <c r="W910" s="8"/>
      <c r="X910" s="8"/>
    </row>
    <row r="911" spans="20:24" ht="12.75">
      <c r="T911" s="8"/>
      <c r="U911" s="8"/>
      <c r="V911" s="8"/>
      <c r="W911" s="8"/>
      <c r="X911" s="8"/>
    </row>
    <row r="912" spans="20:24" ht="12.75">
      <c r="T912" s="8"/>
      <c r="U912" s="8"/>
      <c r="V912" s="8"/>
      <c r="W912" s="8"/>
      <c r="X912" s="8"/>
    </row>
    <row r="913" spans="20:24" ht="12.75">
      <c r="T913" s="8"/>
      <c r="U913" s="8"/>
      <c r="V913" s="8"/>
      <c r="W913" s="8"/>
      <c r="X913" s="8"/>
    </row>
    <row r="914" spans="20:24" ht="12.75">
      <c r="T914" s="8"/>
      <c r="U914" s="8"/>
      <c r="V914" s="8"/>
      <c r="W914" s="8"/>
      <c r="X914" s="8"/>
    </row>
    <row r="915" spans="20:24" ht="12.75">
      <c r="T915" s="8"/>
      <c r="U915" s="8"/>
      <c r="V915" s="8"/>
      <c r="W915" s="8"/>
      <c r="X915" s="8"/>
    </row>
    <row r="916" spans="20:24" ht="12.75">
      <c r="T916" s="8"/>
      <c r="U916" s="8"/>
      <c r="V916" s="8"/>
      <c r="W916" s="8"/>
      <c r="X916" s="8"/>
    </row>
    <row r="917" spans="20:24" ht="12.75">
      <c r="T917" s="8"/>
      <c r="U917" s="8"/>
      <c r="V917" s="8"/>
      <c r="W917" s="8"/>
      <c r="X917" s="8"/>
    </row>
    <row r="918" spans="20:24" ht="12.75">
      <c r="T918" s="8"/>
      <c r="U918" s="8"/>
      <c r="V918" s="8"/>
      <c r="W918" s="8"/>
      <c r="X918" s="8"/>
    </row>
    <row r="919" spans="20:24" ht="12.75">
      <c r="T919" s="8"/>
      <c r="U919" s="8"/>
      <c r="V919" s="8"/>
      <c r="W919" s="8"/>
      <c r="X919" s="8"/>
    </row>
    <row r="920" spans="20:24" ht="12.75">
      <c r="T920" s="8"/>
      <c r="U920" s="8"/>
      <c r="V920" s="8"/>
      <c r="W920" s="8"/>
      <c r="X920" s="8"/>
    </row>
    <row r="921" spans="20:24" ht="12.75">
      <c r="T921" s="8"/>
      <c r="U921" s="8"/>
      <c r="V921" s="8"/>
      <c r="W921" s="8"/>
      <c r="X921" s="8"/>
    </row>
    <row r="922" spans="20:24" ht="12.75">
      <c r="T922" s="8"/>
      <c r="U922" s="8"/>
      <c r="V922" s="8"/>
      <c r="W922" s="8"/>
      <c r="X922" s="8"/>
    </row>
    <row r="923" spans="20:24" ht="12.75">
      <c r="T923" s="8"/>
      <c r="U923" s="8"/>
      <c r="V923" s="8"/>
      <c r="W923" s="8"/>
      <c r="X923" s="8"/>
    </row>
    <row r="924" spans="20:24" ht="12.75">
      <c r="T924" s="8"/>
      <c r="U924" s="8"/>
      <c r="V924" s="8"/>
      <c r="W924" s="8"/>
      <c r="X924" s="8"/>
    </row>
    <row r="925" spans="20:24" ht="12.75">
      <c r="T925" s="8"/>
      <c r="U925" s="8"/>
      <c r="V925" s="8"/>
      <c r="W925" s="8"/>
      <c r="X925" s="8"/>
    </row>
    <row r="926" spans="20:24" ht="12.75">
      <c r="T926" s="8"/>
      <c r="U926" s="8"/>
      <c r="V926" s="8"/>
      <c r="W926" s="8"/>
      <c r="X926" s="8"/>
    </row>
    <row r="927" spans="20:24" ht="12.75">
      <c r="T927" s="8"/>
      <c r="U927" s="8"/>
      <c r="V927" s="8"/>
      <c r="W927" s="8"/>
      <c r="X927" s="8"/>
    </row>
    <row r="928" spans="20:24" ht="12.75">
      <c r="T928" s="8"/>
      <c r="U928" s="8"/>
      <c r="V928" s="8"/>
      <c r="W928" s="8"/>
      <c r="X928" s="8"/>
    </row>
    <row r="929" spans="20:24" ht="12.75">
      <c r="T929" s="8"/>
      <c r="U929" s="8"/>
      <c r="V929" s="8"/>
      <c r="W929" s="8"/>
      <c r="X929" s="8"/>
    </row>
    <row r="930" spans="20:24" ht="12.75">
      <c r="T930" s="8"/>
      <c r="U930" s="8"/>
      <c r="V930" s="8"/>
      <c r="W930" s="8"/>
      <c r="X930" s="8"/>
    </row>
    <row r="931" spans="20:24" ht="12.75">
      <c r="T931" s="8"/>
      <c r="U931" s="8"/>
      <c r="V931" s="8"/>
      <c r="W931" s="8"/>
      <c r="X931" s="8"/>
    </row>
    <row r="932" spans="20:24" ht="12.75">
      <c r="T932" s="8"/>
      <c r="U932" s="8"/>
      <c r="V932" s="8"/>
      <c r="W932" s="8"/>
      <c r="X932" s="8"/>
    </row>
    <row r="933" spans="20:24" ht="12.75">
      <c r="T933" s="8"/>
      <c r="U933" s="8"/>
      <c r="V933" s="8"/>
      <c r="W933" s="8"/>
      <c r="X933" s="8"/>
    </row>
    <row r="934" spans="20:24" ht="12.75">
      <c r="T934" s="8"/>
      <c r="U934" s="8"/>
      <c r="V934" s="8"/>
      <c r="W934" s="8"/>
      <c r="X934" s="8"/>
    </row>
    <row r="935" spans="20:24" ht="12.75">
      <c r="T935" s="8"/>
      <c r="U935" s="8"/>
      <c r="V935" s="8"/>
      <c r="W935" s="8"/>
      <c r="X935" s="8"/>
    </row>
    <row r="936" spans="20:24" ht="12.75">
      <c r="T936" s="8"/>
      <c r="U936" s="8"/>
      <c r="V936" s="8"/>
      <c r="W936" s="8"/>
      <c r="X936" s="8"/>
    </row>
    <row r="937" spans="20:24" ht="12.75">
      <c r="T937" s="8"/>
      <c r="U937" s="8"/>
      <c r="V937" s="8"/>
      <c r="W937" s="8"/>
      <c r="X937" s="8"/>
    </row>
    <row r="938" spans="20:24" ht="12.75">
      <c r="T938" s="8"/>
      <c r="U938" s="8"/>
      <c r="V938" s="8"/>
      <c r="W938" s="8"/>
      <c r="X938" s="8"/>
    </row>
    <row r="939" spans="20:24" ht="12.75">
      <c r="T939" s="8"/>
      <c r="U939" s="8"/>
      <c r="V939" s="8"/>
      <c r="W939" s="8"/>
      <c r="X939" s="8"/>
    </row>
    <row r="940" spans="20:24" ht="12.75">
      <c r="T940" s="8"/>
      <c r="U940" s="8"/>
      <c r="V940" s="8"/>
      <c r="W940" s="8"/>
      <c r="X940" s="8"/>
    </row>
    <row r="941" spans="20:24" ht="12.75">
      <c r="T941" s="8"/>
      <c r="U941" s="8"/>
      <c r="V941" s="8"/>
      <c r="W941" s="8"/>
      <c r="X941" s="8"/>
    </row>
    <row r="942" spans="20:24" ht="12.75">
      <c r="T942" s="8"/>
      <c r="U942" s="8"/>
      <c r="V942" s="8"/>
      <c r="W942" s="8"/>
      <c r="X942" s="8"/>
    </row>
    <row r="943" spans="20:24" ht="12.75">
      <c r="T943" s="8"/>
      <c r="U943" s="8"/>
      <c r="V943" s="8"/>
      <c r="W943" s="8"/>
      <c r="X943" s="8"/>
    </row>
    <row r="944" spans="20:24" ht="12.75">
      <c r="T944" s="8"/>
      <c r="U944" s="8"/>
      <c r="V944" s="8"/>
      <c r="W944" s="8"/>
      <c r="X944" s="8"/>
    </row>
    <row r="945" spans="20:24" ht="12.75">
      <c r="T945" s="8"/>
      <c r="U945" s="8"/>
      <c r="V945" s="8"/>
      <c r="W945" s="8"/>
      <c r="X945" s="8"/>
    </row>
    <row r="946" spans="20:24" ht="12.75">
      <c r="T946" s="8"/>
      <c r="U946" s="8"/>
      <c r="V946" s="8"/>
      <c r="W946" s="8"/>
      <c r="X946" s="8"/>
    </row>
    <row r="947" spans="20:24" ht="12.75">
      <c r="T947" s="8"/>
      <c r="U947" s="8"/>
      <c r="V947" s="8"/>
      <c r="W947" s="8"/>
      <c r="X947" s="8"/>
    </row>
    <row r="948" spans="20:24" ht="12.75">
      <c r="T948" s="8"/>
      <c r="U948" s="8"/>
      <c r="V948" s="8"/>
      <c r="W948" s="8"/>
      <c r="X948" s="8"/>
    </row>
    <row r="949" spans="20:24" ht="12.75">
      <c r="T949" s="8"/>
      <c r="U949" s="8"/>
      <c r="V949" s="8"/>
      <c r="W949" s="8"/>
      <c r="X949" s="8"/>
    </row>
    <row r="950" spans="20:24" ht="12.75">
      <c r="T950" s="8"/>
      <c r="U950" s="8"/>
      <c r="V950" s="8"/>
      <c r="W950" s="8"/>
      <c r="X950" s="8"/>
    </row>
    <row r="951" spans="20:24" ht="12.75">
      <c r="T951" s="8"/>
      <c r="U951" s="8"/>
      <c r="V951" s="8"/>
      <c r="W951" s="8"/>
      <c r="X951" s="8"/>
    </row>
    <row r="952" spans="20:24" ht="12.75">
      <c r="T952" s="8"/>
      <c r="U952" s="8"/>
      <c r="V952" s="8"/>
      <c r="W952" s="8"/>
      <c r="X952" s="8"/>
    </row>
    <row r="953" spans="20:24" ht="12.75">
      <c r="T953" s="8"/>
      <c r="U953" s="8"/>
      <c r="V953" s="8"/>
      <c r="W953" s="8"/>
      <c r="X953" s="8"/>
    </row>
    <row r="954" spans="20:24" ht="12.75">
      <c r="T954" s="8"/>
      <c r="U954" s="8"/>
      <c r="V954" s="8"/>
      <c r="W954" s="8"/>
      <c r="X954" s="8"/>
    </row>
    <row r="955" spans="20:24" ht="12.75">
      <c r="T955" s="8"/>
      <c r="U955" s="8"/>
      <c r="V955" s="8"/>
      <c r="W955" s="8"/>
      <c r="X955" s="8"/>
    </row>
    <row r="956" spans="20:24" ht="12.75">
      <c r="T956" s="8"/>
      <c r="U956" s="8"/>
      <c r="V956" s="8"/>
      <c r="W956" s="8"/>
      <c r="X956" s="8"/>
    </row>
    <row r="957" spans="20:24" ht="12.75">
      <c r="T957" s="8"/>
      <c r="U957" s="8"/>
      <c r="V957" s="8"/>
      <c r="W957" s="8"/>
      <c r="X957" s="8"/>
    </row>
    <row r="958" spans="20:24" ht="12.75">
      <c r="T958" s="8"/>
      <c r="U958" s="8"/>
      <c r="V958" s="8"/>
      <c r="W958" s="8"/>
      <c r="X958" s="8"/>
    </row>
    <row r="959" spans="20:24" ht="12.75">
      <c r="T959" s="8"/>
      <c r="U959" s="8"/>
      <c r="V959" s="8"/>
      <c r="W959" s="8"/>
      <c r="X959" s="8"/>
    </row>
    <row r="960" spans="20:24" ht="12.75">
      <c r="T960" s="8"/>
      <c r="U960" s="8"/>
      <c r="V960" s="8"/>
      <c r="W960" s="8"/>
      <c r="X960" s="8"/>
    </row>
    <row r="961" spans="20:24" ht="12.75">
      <c r="T961" s="8"/>
      <c r="U961" s="8"/>
      <c r="V961" s="8"/>
      <c r="W961" s="8"/>
      <c r="X961" s="8"/>
    </row>
    <row r="962" spans="20:24" ht="12.75">
      <c r="T962" s="8"/>
      <c r="U962" s="8"/>
      <c r="V962" s="8"/>
      <c r="W962" s="8"/>
      <c r="X962" s="8"/>
    </row>
    <row r="963" spans="20:24" ht="12.75">
      <c r="T963" s="8"/>
      <c r="U963" s="8"/>
      <c r="V963" s="8"/>
      <c r="W963" s="8"/>
      <c r="X963" s="8"/>
    </row>
    <row r="964" spans="20:24" ht="12.75">
      <c r="T964" s="8"/>
      <c r="U964" s="8"/>
      <c r="V964" s="8"/>
      <c r="W964" s="8"/>
      <c r="X964" s="8"/>
    </row>
    <row r="965" spans="20:24" ht="12.75">
      <c r="T965" s="8"/>
      <c r="U965" s="8"/>
      <c r="V965" s="8"/>
      <c r="W965" s="8"/>
      <c r="X965" s="8"/>
    </row>
    <row r="966" spans="20:24" ht="12.75">
      <c r="T966" s="8"/>
      <c r="U966" s="8"/>
      <c r="V966" s="8"/>
      <c r="W966" s="8"/>
      <c r="X966" s="8"/>
    </row>
    <row r="967" spans="20:24" ht="12.75">
      <c r="T967" s="8"/>
      <c r="U967" s="8"/>
      <c r="V967" s="8"/>
      <c r="W967" s="8"/>
      <c r="X967" s="8"/>
    </row>
    <row r="968" spans="20:24" ht="12.75">
      <c r="T968" s="8"/>
      <c r="U968" s="8"/>
      <c r="V968" s="8"/>
      <c r="W968" s="8"/>
      <c r="X968" s="8"/>
    </row>
    <row r="969" spans="20:24" ht="12.75">
      <c r="T969" s="8"/>
      <c r="U969" s="8"/>
      <c r="V969" s="8"/>
      <c r="W969" s="8"/>
      <c r="X969" s="8"/>
    </row>
    <row r="970" spans="20:24" ht="12.75">
      <c r="T970" s="8"/>
      <c r="U970" s="8"/>
      <c r="V970" s="8"/>
      <c r="W970" s="8"/>
      <c r="X970" s="8"/>
    </row>
    <row r="971" spans="20:24" ht="12.75">
      <c r="T971" s="8"/>
      <c r="U971" s="8"/>
      <c r="V971" s="8"/>
      <c r="W971" s="8"/>
      <c r="X971" s="8"/>
    </row>
    <row r="972" spans="20:24" ht="12.75">
      <c r="T972" s="8"/>
      <c r="U972" s="8"/>
      <c r="V972" s="8"/>
      <c r="W972" s="8"/>
      <c r="X972" s="8"/>
    </row>
    <row r="973" spans="20:24" ht="12.75">
      <c r="T973" s="8"/>
      <c r="U973" s="8"/>
      <c r="V973" s="8"/>
      <c r="W973" s="8"/>
      <c r="X973" s="8"/>
    </row>
    <row r="974" spans="20:24" ht="12.75">
      <c r="T974" s="8"/>
      <c r="U974" s="8"/>
      <c r="V974" s="8"/>
      <c r="W974" s="8"/>
      <c r="X974" s="8"/>
    </row>
    <row r="975" spans="20:24" ht="12.75">
      <c r="T975" s="8"/>
      <c r="U975" s="8"/>
      <c r="V975" s="8"/>
      <c r="W975" s="8"/>
      <c r="X975" s="8"/>
    </row>
    <row r="976" spans="20:24" ht="12.75">
      <c r="T976" s="8"/>
      <c r="U976" s="8"/>
      <c r="V976" s="8"/>
      <c r="W976" s="8"/>
      <c r="X976" s="8"/>
    </row>
    <row r="977" spans="20:24" ht="12.75">
      <c r="T977" s="8"/>
      <c r="U977" s="8"/>
      <c r="V977" s="8"/>
      <c r="W977" s="8"/>
      <c r="X977" s="8"/>
    </row>
    <row r="978" spans="20:24" ht="12.75">
      <c r="T978" s="8"/>
      <c r="U978" s="8"/>
      <c r="V978" s="8"/>
      <c r="W978" s="8"/>
      <c r="X978" s="8"/>
    </row>
    <row r="979" spans="20:24" ht="12.75">
      <c r="T979" s="8"/>
      <c r="U979" s="8"/>
      <c r="V979" s="8"/>
      <c r="W979" s="8"/>
      <c r="X979" s="8"/>
    </row>
    <row r="980" spans="20:24" ht="12.75">
      <c r="T980" s="8"/>
      <c r="U980" s="8"/>
      <c r="V980" s="8"/>
      <c r="W980" s="8"/>
      <c r="X980" s="8"/>
    </row>
    <row r="981" spans="20:24" ht="12.75">
      <c r="T981" s="8"/>
      <c r="U981" s="8"/>
      <c r="V981" s="8"/>
      <c r="W981" s="8"/>
      <c r="X981" s="8"/>
    </row>
    <row r="982" spans="20:24" ht="12.75">
      <c r="T982" s="8"/>
      <c r="U982" s="8"/>
      <c r="V982" s="8"/>
      <c r="W982" s="8"/>
      <c r="X982" s="8"/>
    </row>
    <row r="983" spans="20:24" ht="12.75">
      <c r="T983" s="8"/>
      <c r="U983" s="8"/>
      <c r="V983" s="8"/>
      <c r="W983" s="8"/>
      <c r="X983" s="8"/>
    </row>
    <row r="984" spans="20:24" ht="12.75">
      <c r="T984" s="8"/>
      <c r="U984" s="8"/>
      <c r="V984" s="8"/>
      <c r="W984" s="8"/>
      <c r="X984" s="8"/>
    </row>
    <row r="985" spans="20:24" ht="12.75">
      <c r="T985" s="8"/>
      <c r="U985" s="8"/>
      <c r="V985" s="8"/>
      <c r="W985" s="8"/>
      <c r="X985" s="8"/>
    </row>
    <row r="986" spans="20:24" ht="12.75">
      <c r="T986" s="8"/>
      <c r="U986" s="8"/>
      <c r="V986" s="8"/>
      <c r="W986" s="8"/>
      <c r="X986" s="8"/>
    </row>
    <row r="987" spans="20:24" ht="12.75">
      <c r="T987" s="8"/>
      <c r="U987" s="8"/>
      <c r="V987" s="8"/>
      <c r="W987" s="8"/>
      <c r="X987" s="8"/>
    </row>
    <row r="988" spans="20:24" ht="12.75">
      <c r="T988" s="8"/>
      <c r="U988" s="8"/>
      <c r="V988" s="8"/>
      <c r="W988" s="8"/>
      <c r="X988" s="8"/>
    </row>
    <row r="989" spans="20:24" ht="12.75">
      <c r="T989" s="8"/>
      <c r="U989" s="8"/>
      <c r="V989" s="8"/>
      <c r="W989" s="8"/>
      <c r="X989" s="8"/>
    </row>
    <row r="990" spans="20:24" ht="12.75">
      <c r="T990" s="8"/>
      <c r="U990" s="8"/>
      <c r="V990" s="8"/>
      <c r="W990" s="8"/>
      <c r="X990" s="8"/>
    </row>
    <row r="991" spans="20:24" ht="12.75">
      <c r="T991" s="8"/>
      <c r="U991" s="8"/>
      <c r="V991" s="8"/>
      <c r="W991" s="8"/>
      <c r="X991" s="8"/>
    </row>
    <row r="992" spans="20:24" ht="12.75">
      <c r="T992" s="8"/>
      <c r="U992" s="8"/>
      <c r="V992" s="8"/>
      <c r="W992" s="8"/>
      <c r="X992" s="8"/>
    </row>
    <row r="993" spans="20:24" ht="12.75">
      <c r="T993" s="8"/>
      <c r="U993" s="8"/>
      <c r="V993" s="8"/>
      <c r="W993" s="8"/>
      <c r="X993" s="8"/>
    </row>
    <row r="994" spans="20:24" ht="12.75">
      <c r="T994" s="8"/>
      <c r="U994" s="8"/>
      <c r="V994" s="8"/>
      <c r="W994" s="8"/>
      <c r="X994" s="8"/>
    </row>
    <row r="995" spans="20:24" ht="12.75">
      <c r="T995" s="8"/>
      <c r="U995" s="8"/>
      <c r="V995" s="8"/>
      <c r="W995" s="8"/>
      <c r="X995" s="8"/>
    </row>
    <row r="996" spans="20:24" ht="12.75">
      <c r="T996" s="8"/>
      <c r="U996" s="8"/>
      <c r="V996" s="8"/>
      <c r="W996" s="8"/>
      <c r="X996" s="8"/>
    </row>
    <row r="997" spans="20:24" ht="12.75">
      <c r="T997" s="8"/>
      <c r="U997" s="8"/>
      <c r="V997" s="8"/>
      <c r="W997" s="8"/>
      <c r="X997" s="8"/>
    </row>
    <row r="998" spans="20:24" ht="12.75">
      <c r="T998" s="8"/>
      <c r="U998" s="8"/>
      <c r="V998" s="8"/>
      <c r="W998" s="8"/>
      <c r="X998" s="8"/>
    </row>
    <row r="999" spans="20:24" ht="12.75">
      <c r="T999" s="8"/>
      <c r="U999" s="8"/>
      <c r="V999" s="8"/>
      <c r="W999" s="8"/>
      <c r="X999" s="8"/>
    </row>
    <row r="1000" spans="20:24" ht="12.75">
      <c r="T1000" s="8"/>
      <c r="U1000" s="8"/>
      <c r="V1000" s="8"/>
      <c r="W1000" s="8"/>
      <c r="X1000" s="8"/>
    </row>
    <row r="1001" spans="20:24" ht="12.75">
      <c r="T1001" s="8"/>
      <c r="U1001" s="8"/>
      <c r="V1001" s="8"/>
      <c r="W1001" s="8"/>
      <c r="X1001" s="8"/>
    </row>
    <row r="1002" spans="20:24" ht="12.75">
      <c r="T1002" s="8"/>
      <c r="U1002" s="8"/>
      <c r="V1002" s="8"/>
      <c r="W1002" s="8"/>
      <c r="X1002" s="8"/>
    </row>
    <row r="1003" spans="20:24" ht="12.75">
      <c r="T1003" s="8"/>
      <c r="U1003" s="8"/>
      <c r="V1003" s="8"/>
      <c r="W1003" s="8"/>
      <c r="X1003" s="8"/>
    </row>
    <row r="1004" spans="20:24" ht="12.75">
      <c r="T1004" s="8"/>
      <c r="U1004" s="8"/>
      <c r="V1004" s="8"/>
      <c r="W1004" s="8"/>
      <c r="X1004" s="8"/>
    </row>
    <row r="1005" spans="20:24" ht="12.75">
      <c r="T1005" s="8"/>
      <c r="U1005" s="8"/>
      <c r="V1005" s="8"/>
      <c r="W1005" s="8"/>
      <c r="X1005" s="8"/>
    </row>
    <row r="1006" spans="20:24" ht="12.75">
      <c r="T1006" s="8"/>
      <c r="U1006" s="8"/>
      <c r="V1006" s="8"/>
      <c r="W1006" s="8"/>
      <c r="X1006" s="8"/>
    </row>
    <row r="1007" spans="20:24" ht="12.75">
      <c r="T1007" s="8"/>
      <c r="U1007" s="8"/>
      <c r="V1007" s="8"/>
      <c r="W1007" s="8"/>
      <c r="X1007" s="8"/>
    </row>
    <row r="1008" spans="20:24" ht="12.75">
      <c r="T1008" s="8"/>
      <c r="U1008" s="8"/>
      <c r="V1008" s="8"/>
      <c r="W1008" s="8"/>
      <c r="X1008" s="8"/>
    </row>
    <row r="1009" spans="20:24" ht="12.75">
      <c r="T1009" s="8"/>
      <c r="U1009" s="8"/>
      <c r="V1009" s="8"/>
      <c r="W1009" s="8"/>
      <c r="X1009" s="8"/>
    </row>
    <row r="1010" spans="20:24" ht="12.75">
      <c r="T1010" s="8"/>
      <c r="U1010" s="8"/>
      <c r="V1010" s="8"/>
      <c r="W1010" s="8"/>
      <c r="X1010" s="8"/>
    </row>
    <row r="1011" spans="20:24" ht="12.75">
      <c r="T1011" s="8"/>
      <c r="U1011" s="8"/>
      <c r="V1011" s="8"/>
      <c r="W1011" s="8"/>
      <c r="X1011" s="8"/>
    </row>
    <row r="1012" spans="20:24" ht="12.75">
      <c r="T1012" s="8"/>
      <c r="U1012" s="8"/>
      <c r="V1012" s="8"/>
      <c r="W1012" s="8"/>
      <c r="X1012" s="8"/>
    </row>
    <row r="1013" spans="20:24" ht="12.75">
      <c r="T1013" s="8"/>
      <c r="U1013" s="8"/>
      <c r="V1013" s="8"/>
      <c r="W1013" s="8"/>
      <c r="X1013" s="8"/>
    </row>
    <row r="1014" spans="20:24" ht="12.75">
      <c r="T1014" s="8"/>
      <c r="U1014" s="8"/>
      <c r="V1014" s="8"/>
      <c r="W1014" s="8"/>
      <c r="X1014" s="8"/>
    </row>
    <row r="1015" spans="20:24" ht="12.75">
      <c r="T1015" s="8"/>
      <c r="U1015" s="8"/>
      <c r="V1015" s="8"/>
      <c r="W1015" s="8"/>
      <c r="X1015" s="8"/>
    </row>
    <row r="1016" spans="20:24" ht="12.75">
      <c r="T1016" s="8"/>
      <c r="U1016" s="8"/>
      <c r="V1016" s="8"/>
      <c r="W1016" s="8"/>
      <c r="X1016" s="8"/>
    </row>
    <row r="1017" spans="20:24" ht="12.75">
      <c r="T1017" s="8"/>
      <c r="U1017" s="8"/>
      <c r="V1017" s="8"/>
      <c r="W1017" s="8"/>
      <c r="X1017" s="8"/>
    </row>
    <row r="1018" spans="20:24" ht="12.75">
      <c r="T1018" s="8"/>
      <c r="U1018" s="8"/>
      <c r="V1018" s="8"/>
      <c r="W1018" s="8"/>
      <c r="X1018" s="8"/>
    </row>
    <row r="1019" spans="20:24" ht="12.75">
      <c r="T1019" s="8"/>
      <c r="U1019" s="8"/>
      <c r="V1019" s="8"/>
      <c r="W1019" s="8"/>
      <c r="X1019" s="8"/>
    </row>
    <row r="1020" spans="20:24" ht="12.75">
      <c r="T1020" s="8"/>
      <c r="U1020" s="8"/>
      <c r="V1020" s="8"/>
      <c r="W1020" s="8"/>
      <c r="X1020" s="8"/>
    </row>
    <row r="1021" spans="20:24" ht="12.75">
      <c r="T1021" s="8"/>
      <c r="U1021" s="8"/>
      <c r="V1021" s="8"/>
      <c r="W1021" s="8"/>
      <c r="X1021" s="8"/>
    </row>
    <row r="1022" spans="20:24" ht="12.75">
      <c r="T1022" s="8"/>
      <c r="U1022" s="8"/>
      <c r="V1022" s="8"/>
      <c r="W1022" s="8"/>
      <c r="X1022" s="8"/>
    </row>
    <row r="1023" spans="20:24" ht="12.75">
      <c r="T1023" s="8"/>
      <c r="U1023" s="8"/>
      <c r="V1023" s="8"/>
      <c r="W1023" s="8"/>
      <c r="X1023" s="8"/>
    </row>
    <row r="1024" spans="20:24" ht="12.75">
      <c r="T1024" s="8"/>
      <c r="U1024" s="8"/>
      <c r="V1024" s="8"/>
      <c r="W1024" s="8"/>
      <c r="X1024" s="8"/>
    </row>
    <row r="1025" spans="20:24" ht="12.75">
      <c r="T1025" s="8"/>
      <c r="U1025" s="8"/>
      <c r="V1025" s="8"/>
      <c r="W1025" s="8"/>
      <c r="X1025" s="8"/>
    </row>
    <row r="1026" spans="20:24" ht="12.75">
      <c r="T1026" s="8"/>
      <c r="U1026" s="8"/>
      <c r="V1026" s="8"/>
      <c r="W1026" s="8"/>
      <c r="X1026" s="8"/>
    </row>
    <row r="1027" spans="20:24" ht="12.75">
      <c r="T1027" s="8"/>
      <c r="U1027" s="8"/>
      <c r="V1027" s="8"/>
      <c r="W1027" s="8"/>
      <c r="X1027" s="8"/>
    </row>
    <row r="1028" spans="21:24" ht="12.75">
      <c r="U1028" s="8"/>
      <c r="V1028" s="8"/>
      <c r="W1028" s="8"/>
      <c r="X1028" s="8"/>
    </row>
    <row r="1029" spans="21:24" ht="12.75">
      <c r="U1029" s="8"/>
      <c r="V1029" s="8"/>
      <c r="W1029" s="8"/>
      <c r="X1029" s="8"/>
    </row>
    <row r="1030" spans="21:24" ht="12.75">
      <c r="U1030" s="8"/>
      <c r="V1030" s="8"/>
      <c r="W1030" s="8"/>
      <c r="X1030" s="8"/>
    </row>
  </sheetData>
  <sheetProtection/>
  <mergeCells count="10">
    <mergeCell ref="S8:T8"/>
    <mergeCell ref="A7:A8"/>
    <mergeCell ref="B7:E7"/>
    <mergeCell ref="L7:O7"/>
    <mergeCell ref="Q7:T7"/>
    <mergeCell ref="B8:E8"/>
    <mergeCell ref="F8:G8"/>
    <mergeCell ref="H8:I8"/>
    <mergeCell ref="L8:O8"/>
    <mergeCell ref="Q8:R8"/>
  </mergeCells>
  <printOptions horizontalCentered="1" verticalCentered="1"/>
  <pageMargins left="0.39" right="0.39" top="0" bottom="0" header="0.5905511811023623" footer="0"/>
  <pageSetup fitToHeight="1" fitToWidth="1" horizontalDpi="600" verticalDpi="600" orientation="landscape" scale="77" r:id="rId2"/>
  <ignoredErrors>
    <ignoredError sqref="H22:H24 H11:H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:K34"/>
    </sheetView>
  </sheetViews>
  <sheetFormatPr defaultColWidth="11.421875" defaultRowHeight="12.75"/>
  <cols>
    <col min="1" max="1" width="44.140625" style="0" customWidth="1"/>
    <col min="2" max="2" width="19.7109375" style="0" customWidth="1"/>
    <col min="3" max="3" width="0.2890625" style="0" hidden="1" customWidth="1"/>
    <col min="4" max="4" width="12.8515625" style="0" hidden="1" customWidth="1"/>
    <col min="5" max="5" width="16.140625" style="0" hidden="1" customWidth="1"/>
    <col min="6" max="6" width="16.140625" style="0" customWidth="1"/>
    <col min="7" max="7" width="0.42578125" style="0" hidden="1" customWidth="1"/>
    <col min="8" max="8" width="13.57421875" style="0" hidden="1" customWidth="1"/>
    <col min="9" max="9" width="16.28125" style="0" customWidth="1"/>
    <col min="10" max="10" width="13.421875" style="0" customWidth="1"/>
    <col min="11" max="11" width="2.7109375" style="0" customWidth="1"/>
    <col min="12" max="12" width="11.00390625" style="216" customWidth="1"/>
    <col min="13" max="13" width="10.28125" style="216" customWidth="1"/>
    <col min="14" max="14" width="9.8515625" style="216" customWidth="1"/>
    <col min="15" max="15" width="10.140625" style="216" customWidth="1"/>
    <col min="16" max="16" width="2.421875" style="222" customWidth="1"/>
    <col min="17" max="19" width="10.57421875" style="216" customWidth="1"/>
    <col min="20" max="20" width="9.7109375" style="228" customWidth="1"/>
  </cols>
  <sheetData>
    <row r="1" spans="1:15" ht="12.75">
      <c r="A1" s="71" t="s">
        <v>0</v>
      </c>
      <c r="B1" s="126"/>
      <c r="C1" s="127"/>
      <c r="D1" s="128"/>
      <c r="E1" s="128"/>
      <c r="F1" s="126"/>
      <c r="G1" s="129"/>
      <c r="H1" s="129"/>
      <c r="I1" s="126"/>
      <c r="J1" s="129"/>
      <c r="K1" s="129"/>
      <c r="L1" s="214"/>
      <c r="M1" s="214"/>
      <c r="N1" s="214"/>
      <c r="O1" s="214"/>
    </row>
    <row r="2" spans="1:15" ht="12.75">
      <c r="A2" s="250" t="s">
        <v>63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15"/>
      <c r="M2" s="215"/>
      <c r="N2" s="215"/>
      <c r="O2" s="215"/>
    </row>
    <row r="3" spans="1:20" ht="14.25">
      <c r="A3" s="250" t="s">
        <v>86</v>
      </c>
      <c r="B3" s="250"/>
      <c r="C3" s="250"/>
      <c r="D3" s="250"/>
      <c r="E3" s="250"/>
      <c r="F3" s="250"/>
      <c r="G3" s="250"/>
      <c r="H3" s="250"/>
      <c r="I3" s="250"/>
      <c r="J3" s="250"/>
      <c r="K3" s="155"/>
      <c r="L3" s="213" t="s">
        <v>135</v>
      </c>
      <c r="M3" s="213" t="s">
        <v>136</v>
      </c>
      <c r="N3" s="213" t="s">
        <v>137</v>
      </c>
      <c r="O3" s="213" t="s">
        <v>138</v>
      </c>
      <c r="Q3" s="224" t="s">
        <v>131</v>
      </c>
      <c r="R3" s="224" t="s">
        <v>132</v>
      </c>
      <c r="S3" s="224" t="s">
        <v>133</v>
      </c>
      <c r="T3" s="228" t="s">
        <v>134</v>
      </c>
    </row>
    <row r="4" spans="1:20" ht="12.75">
      <c r="A4" s="251" t="s">
        <v>2</v>
      </c>
      <c r="B4" s="251"/>
      <c r="C4" s="251"/>
      <c r="D4" s="251"/>
      <c r="E4" s="251"/>
      <c r="F4" s="251"/>
      <c r="G4" s="251"/>
      <c r="H4" s="251"/>
      <c r="I4" s="251"/>
      <c r="J4" s="251"/>
      <c r="K4" s="131"/>
      <c r="L4" s="216">
        <v>409139368</v>
      </c>
      <c r="M4" s="216">
        <v>147252412</v>
      </c>
      <c r="N4" s="216">
        <v>9352546</v>
      </c>
      <c r="O4" s="216">
        <v>3572582</v>
      </c>
      <c r="Q4" s="216">
        <v>404025823</v>
      </c>
      <c r="R4" s="216">
        <v>4632</v>
      </c>
      <c r="S4" s="216">
        <f>1021967+86920+30742+307+15389+15389+30742+15389+15389</f>
        <v>1232234</v>
      </c>
      <c r="T4" s="228">
        <v>2964082</v>
      </c>
    </row>
    <row r="5" spans="1:20" ht="12.75">
      <c r="A5" s="251" t="s">
        <v>112</v>
      </c>
      <c r="B5" s="251"/>
      <c r="C5" s="251"/>
      <c r="D5" s="251"/>
      <c r="E5" s="251"/>
      <c r="F5" s="251"/>
      <c r="G5" s="251"/>
      <c r="H5" s="251"/>
      <c r="I5" s="251"/>
      <c r="J5" s="251"/>
      <c r="K5" s="131"/>
      <c r="L5" s="216">
        <v>4290476</v>
      </c>
      <c r="M5" s="216">
        <v>39960815</v>
      </c>
      <c r="N5" s="216">
        <v>9180618</v>
      </c>
      <c r="O5" s="216">
        <v>787630</v>
      </c>
      <c r="Q5" s="216">
        <v>3933962</v>
      </c>
      <c r="R5" s="216">
        <v>75434</v>
      </c>
      <c r="S5" s="216">
        <v>13164120</v>
      </c>
      <c r="T5" s="228">
        <v>1275550</v>
      </c>
    </row>
    <row r="6" spans="1:20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216">
        <v>129440262</v>
      </c>
      <c r="M6" s="216">
        <v>85858164</v>
      </c>
      <c r="N6" s="216">
        <v>35963286</v>
      </c>
      <c r="O6" s="216">
        <v>20005010</v>
      </c>
      <c r="Q6" s="216">
        <v>123084488</v>
      </c>
      <c r="R6" s="216">
        <v>106495</v>
      </c>
      <c r="S6" s="216">
        <v>19622913</v>
      </c>
      <c r="T6" s="228">
        <v>17186872</v>
      </c>
    </row>
    <row r="7" spans="1:20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1"/>
      <c r="L7" s="216">
        <v>25706575</v>
      </c>
      <c r="M7" s="216">
        <v>16979493</v>
      </c>
      <c r="N7" s="216">
        <v>19568966</v>
      </c>
      <c r="O7" s="216">
        <v>7800000</v>
      </c>
      <c r="Q7" s="216">
        <v>20681646</v>
      </c>
      <c r="R7" s="216">
        <v>35498</v>
      </c>
      <c r="S7" s="216">
        <v>1981720</v>
      </c>
      <c r="T7" s="228">
        <v>4800000</v>
      </c>
    </row>
    <row r="8" spans="1:20" ht="13.5" thickBo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1"/>
      <c r="L8" s="216">
        <v>50353509</v>
      </c>
      <c r="M8" s="216">
        <f>901557+108185+451321+451321+901557+275112+451321+112991+919956+1298759+432919+324691+216458</f>
        <v>6846148</v>
      </c>
      <c r="N8" s="216">
        <v>2054285</v>
      </c>
      <c r="O8" s="216">
        <v>5900000</v>
      </c>
      <c r="Q8" s="216">
        <v>48558726</v>
      </c>
      <c r="R8" s="216">
        <v>26623</v>
      </c>
      <c r="S8" s="216">
        <v>48460611</v>
      </c>
      <c r="T8" s="228">
        <v>4950000</v>
      </c>
    </row>
    <row r="9" spans="1:20" ht="12.75">
      <c r="A9" s="149"/>
      <c r="B9" s="150" t="s">
        <v>0</v>
      </c>
      <c r="C9" s="150"/>
      <c r="D9" s="150"/>
      <c r="E9" s="150"/>
      <c r="F9" s="151"/>
      <c r="G9" s="151"/>
      <c r="H9" s="151"/>
      <c r="I9" s="152"/>
      <c r="J9" s="153"/>
      <c r="K9" s="132"/>
      <c r="L9" s="216">
        <v>25706575</v>
      </c>
      <c r="M9" s="227">
        <f>SUM(M4:M8)</f>
        <v>296897032</v>
      </c>
      <c r="N9" s="216">
        <f>9632532+598900+3306998</f>
        <v>13538430</v>
      </c>
      <c r="O9" s="216">
        <v>320097</v>
      </c>
      <c r="Q9" s="216">
        <v>20681646</v>
      </c>
      <c r="R9" s="216">
        <v>17750</v>
      </c>
      <c r="S9" s="216">
        <f>10489738+818320+3374438+1225190+84645+613329+531359+1225190+527062+531359+18917</f>
        <v>19439547</v>
      </c>
      <c r="T9" s="228">
        <v>1604254</v>
      </c>
    </row>
    <row r="10" spans="1:20" ht="12.75">
      <c r="A10" s="143" t="s">
        <v>64</v>
      </c>
      <c r="B10" s="246">
        <v>2012</v>
      </c>
      <c r="C10" s="246"/>
      <c r="D10" s="246"/>
      <c r="E10" s="154">
        <v>2011</v>
      </c>
      <c r="F10" s="246">
        <v>2011</v>
      </c>
      <c r="G10" s="246"/>
      <c r="H10" s="246"/>
      <c r="I10" s="246" t="s">
        <v>65</v>
      </c>
      <c r="J10" s="247"/>
      <c r="K10" s="132"/>
      <c r="L10" s="216">
        <v>23705631</v>
      </c>
      <c r="N10" s="227">
        <f>SUM(N4:N9)</f>
        <v>89658131</v>
      </c>
      <c r="O10" s="216">
        <f>85876979-19790664</f>
        <v>66086315</v>
      </c>
      <c r="Q10" s="216">
        <v>24029882</v>
      </c>
      <c r="R10" s="216">
        <v>182862436</v>
      </c>
      <c r="S10" s="216">
        <v>16509504</v>
      </c>
      <c r="T10" s="228">
        <v>873400</v>
      </c>
    </row>
    <row r="11" spans="1:20" ht="12.75">
      <c r="A11" s="142"/>
      <c r="B11" s="138"/>
      <c r="C11" s="138"/>
      <c r="D11" s="138"/>
      <c r="E11" s="138"/>
      <c r="F11" s="246" t="s">
        <v>0</v>
      </c>
      <c r="G11" s="246"/>
      <c r="H11" s="246"/>
      <c r="I11" s="248" t="s">
        <v>0</v>
      </c>
      <c r="J11" s="249"/>
      <c r="K11" s="132"/>
      <c r="L11" s="216">
        <v>5616100</v>
      </c>
      <c r="O11" s="227">
        <f>SUM(O4:O10)</f>
        <v>104471634</v>
      </c>
      <c r="Q11" s="216">
        <v>5331170</v>
      </c>
      <c r="R11" s="216">
        <v>40960569</v>
      </c>
      <c r="S11" s="216">
        <v>35107950</v>
      </c>
      <c r="T11" s="228">
        <v>570000</v>
      </c>
    </row>
    <row r="12" spans="1:20" ht="12.75">
      <c r="A12" s="142"/>
      <c r="B12" s="252" t="s">
        <v>128</v>
      </c>
      <c r="C12" s="139" t="s">
        <v>66</v>
      </c>
      <c r="D12" s="139" t="s">
        <v>67</v>
      </c>
      <c r="E12" s="255" t="s">
        <v>113</v>
      </c>
      <c r="F12" s="252" t="s">
        <v>128</v>
      </c>
      <c r="G12" s="139" t="s">
        <v>66</v>
      </c>
      <c r="H12" s="139" t="s">
        <v>68</v>
      </c>
      <c r="I12" s="253" t="s">
        <v>9</v>
      </c>
      <c r="J12" s="254" t="s">
        <v>10</v>
      </c>
      <c r="K12" s="132"/>
      <c r="L12" s="216">
        <v>50762588</v>
      </c>
      <c r="O12" s="216">
        <v>-3000</v>
      </c>
      <c r="Q12" s="216">
        <v>48532993</v>
      </c>
      <c r="R12" s="216">
        <v>79650331</v>
      </c>
      <c r="S12" s="227">
        <f>SUM(S4:S11)</f>
        <v>155518599</v>
      </c>
      <c r="T12" s="231">
        <f>SUM(T4:T11)</f>
        <v>34224158</v>
      </c>
    </row>
    <row r="13" spans="1:20" ht="12.75">
      <c r="A13" s="143" t="s">
        <v>19</v>
      </c>
      <c r="B13" s="252"/>
      <c r="C13" s="139" t="s">
        <v>69</v>
      </c>
      <c r="D13" s="139" t="s">
        <v>70</v>
      </c>
      <c r="E13" s="256"/>
      <c r="F13" s="252"/>
      <c r="G13" s="139" t="s">
        <v>69</v>
      </c>
      <c r="H13" s="139" t="s">
        <v>71</v>
      </c>
      <c r="I13" s="253"/>
      <c r="J13" s="254"/>
      <c r="K13" s="132"/>
      <c r="L13" s="216">
        <v>7915873</v>
      </c>
      <c r="M13" s="216" t="s">
        <v>116</v>
      </c>
      <c r="N13" s="216" t="s">
        <v>117</v>
      </c>
      <c r="O13" s="216">
        <f>+O11+O12</f>
        <v>104468634</v>
      </c>
      <c r="Q13" s="216">
        <v>3977981</v>
      </c>
      <c r="R13" s="216">
        <v>16307311</v>
      </c>
      <c r="S13" s="214"/>
      <c r="T13" s="232"/>
    </row>
    <row r="14" spans="1:20" ht="16.5" customHeight="1">
      <c r="A14" s="144" t="s">
        <v>72</v>
      </c>
      <c r="B14" s="178">
        <v>1176765729</v>
      </c>
      <c r="C14" s="199">
        <f>+B14/'[1]I acu'!B23*100</f>
        <v>38346.28239105549</v>
      </c>
      <c r="D14" s="199">
        <f>+B14/B33*100</f>
        <v>33.503287657233194</v>
      </c>
      <c r="E14" s="178">
        <v>725938930</v>
      </c>
      <c r="F14" s="178">
        <v>1120858283</v>
      </c>
      <c r="G14" s="200">
        <f>+F14/'[1]I acu'!D23*100</f>
        <v>40639.56426413328</v>
      </c>
      <c r="H14" s="200">
        <f>+F14/F33*100</f>
        <v>32.76053571144965</v>
      </c>
      <c r="I14" s="178">
        <f>+B14-F14</f>
        <v>55907446</v>
      </c>
      <c r="J14" s="145">
        <f aca="true" t="shared" si="0" ref="J14:J19">+I14/F14*100</f>
        <v>4.987913891340713</v>
      </c>
      <c r="K14" s="132"/>
      <c r="L14" s="216">
        <v>25411775</v>
      </c>
      <c r="M14" s="216">
        <v>18970758</v>
      </c>
      <c r="N14" s="216">
        <v>18572398</v>
      </c>
      <c r="Q14" s="216">
        <v>24295676</v>
      </c>
      <c r="R14" s="216">
        <v>141700</v>
      </c>
      <c r="S14" s="216" t="s">
        <v>117</v>
      </c>
      <c r="T14" s="229" t="s">
        <v>120</v>
      </c>
    </row>
    <row r="15" spans="1:20" ht="12.75">
      <c r="A15" s="144" t="s">
        <v>73</v>
      </c>
      <c r="B15" s="178">
        <v>296897032</v>
      </c>
      <c r="C15" s="199">
        <f>+B15/'[1]I acu'!B23*100</f>
        <v>9674.735718054071</v>
      </c>
      <c r="D15" s="199">
        <f>+B15/B33*100</f>
        <v>8.452852103474854</v>
      </c>
      <c r="E15" s="178">
        <v>190153007</v>
      </c>
      <c r="F15" s="178">
        <v>324503069</v>
      </c>
      <c r="G15" s="200">
        <f>+F15/'[1]I acu'!D23*100</f>
        <v>11765.683072115886</v>
      </c>
      <c r="H15" s="200">
        <f>+F15/F33*100</f>
        <v>9.484601703612078</v>
      </c>
      <c r="I15" s="178">
        <f aca="true" t="shared" si="1" ref="I15:I34">+B15-F15</f>
        <v>-27606037</v>
      </c>
      <c r="J15" s="145">
        <f t="shared" si="0"/>
        <v>-8.507172855120208</v>
      </c>
      <c r="K15" s="133"/>
      <c r="L15" s="216">
        <v>1076118</v>
      </c>
      <c r="M15" s="216">
        <v>2136213</v>
      </c>
      <c r="N15" s="216">
        <v>975000</v>
      </c>
      <c r="O15" s="216" t="s">
        <v>121</v>
      </c>
      <c r="P15" s="216"/>
      <c r="Q15" s="216">
        <v>2612337</v>
      </c>
      <c r="R15" s="216">
        <v>1290389</v>
      </c>
      <c r="S15" s="216">
        <v>21230773</v>
      </c>
      <c r="T15" s="228">
        <v>41227794</v>
      </c>
    </row>
    <row r="16" spans="1:20" ht="17.25" customHeight="1">
      <c r="A16" s="144" t="s">
        <v>74</v>
      </c>
      <c r="B16" s="178">
        <v>172842311</v>
      </c>
      <c r="C16" s="199">
        <f>+B16/'[1]I acu'!B23*100</f>
        <v>5632.268091594497</v>
      </c>
      <c r="D16" s="199">
        <f>+B16/B33*100</f>
        <v>4.92093330224266</v>
      </c>
      <c r="E16" s="202">
        <v>149387447</v>
      </c>
      <c r="F16" s="178">
        <v>250315159</v>
      </c>
      <c r="G16" s="200">
        <f>+F16/'[1]I acu'!D23*100</f>
        <v>9075.811942291048</v>
      </c>
      <c r="H16" s="200">
        <f>+F16/F33*100</f>
        <v>7.316231525352164</v>
      </c>
      <c r="I16" s="178">
        <f t="shared" si="1"/>
        <v>-77472848</v>
      </c>
      <c r="J16" s="145">
        <f t="shared" si="0"/>
        <v>-30.95012236154663</v>
      </c>
      <c r="K16" s="133"/>
      <c r="L16" s="216">
        <v>229916147</v>
      </c>
      <c r="M16" s="216">
        <v>8536758</v>
      </c>
      <c r="N16" s="216">
        <v>244728596</v>
      </c>
      <c r="O16" s="216">
        <v>197487952</v>
      </c>
      <c r="P16" s="216"/>
      <c r="Q16" s="216">
        <v>216012426</v>
      </c>
      <c r="R16" s="216">
        <v>1657606</v>
      </c>
      <c r="S16" s="216">
        <v>570000</v>
      </c>
      <c r="T16" s="228">
        <v>11054900</v>
      </c>
    </row>
    <row r="17" spans="1:20" ht="18" customHeight="1">
      <c r="A17" s="144" t="s">
        <v>75</v>
      </c>
      <c r="B17" s="178">
        <v>93669362</v>
      </c>
      <c r="C17" s="199">
        <f>+B17/'[1]I acu'!B23*100</f>
        <v>3052.325299866038</v>
      </c>
      <c r="D17" s="199">
        <f>+B17/B33*100</f>
        <v>2.666827816631213</v>
      </c>
      <c r="E17" s="202">
        <f>7031740+4746329+4868496+1352500</f>
        <v>17999065</v>
      </c>
      <c r="F17" s="178">
        <v>83321934</v>
      </c>
      <c r="G17" s="200">
        <f>+F17/'[1]I acu'!D23*100</f>
        <v>3021.0483722721187</v>
      </c>
      <c r="H17" s="200">
        <f>+F17/F33*100</f>
        <v>2.435340163653901</v>
      </c>
      <c r="I17" s="178">
        <f t="shared" si="1"/>
        <v>10347428</v>
      </c>
      <c r="J17" s="145">
        <f t="shared" si="0"/>
        <v>12.418612366822883</v>
      </c>
      <c r="K17" s="133"/>
      <c r="L17" s="216">
        <v>52779348</v>
      </c>
      <c r="M17" s="216">
        <v>4522040</v>
      </c>
      <c r="N17" s="216">
        <v>14941948</v>
      </c>
      <c r="O17" s="216">
        <v>29714177</v>
      </c>
      <c r="P17" s="216"/>
      <c r="Q17" s="216">
        <v>49990939</v>
      </c>
      <c r="R17" s="216">
        <v>607244</v>
      </c>
      <c r="S17" s="216">
        <v>255738422</v>
      </c>
      <c r="T17" s="231">
        <f>SUM(T15:T16)</f>
        <v>52282694</v>
      </c>
    </row>
    <row r="18" spans="1:19" ht="16.5" customHeight="1">
      <c r="A18" s="144" t="s">
        <v>20</v>
      </c>
      <c r="B18" s="178">
        <v>279217942</v>
      </c>
      <c r="C18" s="199">
        <f>+B18/'[1]I acu'!B23*100</f>
        <v>9098.641971567267</v>
      </c>
      <c r="D18" s="199">
        <f>+B18/B33*100</f>
        <v>7.949516882885577</v>
      </c>
      <c r="E18" s="202">
        <f>10957034+570000+154042044+795000</f>
        <v>166364078</v>
      </c>
      <c r="F18" s="178">
        <v>278524195</v>
      </c>
      <c r="G18" s="200">
        <f>+F18/'[1]I acu'!D23*100</f>
        <v>10098.602199309875</v>
      </c>
      <c r="H18" s="200">
        <f>+F18/F33*100</f>
        <v>8.140727489989265</v>
      </c>
      <c r="I18" s="178">
        <f t="shared" si="1"/>
        <v>693747</v>
      </c>
      <c r="J18" s="145">
        <f t="shared" si="0"/>
        <v>0.2490796176612233</v>
      </c>
      <c r="K18" s="133"/>
      <c r="L18" s="216">
        <v>14762357</v>
      </c>
      <c r="M18" s="216">
        <v>9859952</v>
      </c>
      <c r="N18" s="227">
        <f>SUM(N14:N17)</f>
        <v>279217942</v>
      </c>
      <c r="O18" s="216">
        <v>104316827</v>
      </c>
      <c r="P18" s="216"/>
      <c r="Q18" s="216">
        <v>11559750</v>
      </c>
      <c r="R18" s="216">
        <v>455432</v>
      </c>
      <c r="S18" s="216">
        <v>985000</v>
      </c>
    </row>
    <row r="19" spans="1:20" ht="15.75" customHeight="1">
      <c r="A19" s="146" t="s">
        <v>76</v>
      </c>
      <c r="B19" s="178">
        <v>113252673</v>
      </c>
      <c r="C19" s="199">
        <f>+B19/'[1]I acu'!B23*100</f>
        <v>3690.4703063457973</v>
      </c>
      <c r="D19" s="199">
        <f>+B19/B33*100</f>
        <v>3.22437745080658</v>
      </c>
      <c r="E19" s="202">
        <f>11820255+63950689</f>
        <v>75770944</v>
      </c>
      <c r="F19" s="178">
        <v>115012814</v>
      </c>
      <c r="G19" s="200">
        <f>+F19/'[1]I acu'!D23*100</f>
        <v>4170.081728121384</v>
      </c>
      <c r="H19" s="200">
        <f>+F19/F33*100</f>
        <v>3.36160374372798</v>
      </c>
      <c r="I19" s="178">
        <f t="shared" si="1"/>
        <v>-1760141</v>
      </c>
      <c r="J19" s="145">
        <f t="shared" si="0"/>
        <v>-1.530386866284308</v>
      </c>
      <c r="K19" s="133"/>
      <c r="L19" s="216">
        <v>14762357</v>
      </c>
      <c r="M19" s="216">
        <v>3777000</v>
      </c>
      <c r="O19" s="227">
        <f>SUM(O16:O18)</f>
        <v>331518956</v>
      </c>
      <c r="P19" s="216"/>
      <c r="Q19" s="216">
        <v>11559750</v>
      </c>
      <c r="R19" s="216">
        <v>303619</v>
      </c>
      <c r="S19" s="226">
        <f>SUM(S15:S18)</f>
        <v>278524195</v>
      </c>
      <c r="T19" s="216" t="s">
        <v>121</v>
      </c>
    </row>
    <row r="20" spans="1:20" ht="18" customHeight="1">
      <c r="A20" s="144" t="s">
        <v>21</v>
      </c>
      <c r="B20" s="178">
        <v>17455768</v>
      </c>
      <c r="C20" s="199">
        <f>+B20/'[1]I acu'!B23*100</f>
        <v>568.8165389126061</v>
      </c>
      <c r="D20" s="199">
        <f>+B20/B33*100</f>
        <v>0.49697709762409825</v>
      </c>
      <c r="E20" s="202">
        <v>36872934</v>
      </c>
      <c r="F20" s="178">
        <v>52675620</v>
      </c>
      <c r="G20" s="200">
        <f>+F20/'[1]I acu'!D23*100</f>
        <v>1909.8884101684998</v>
      </c>
      <c r="H20" s="200">
        <f>+F20/F33*100</f>
        <v>1.5396072423303415</v>
      </c>
      <c r="I20" s="178">
        <f t="shared" si="1"/>
        <v>-35219852</v>
      </c>
      <c r="J20" s="145">
        <v>100</v>
      </c>
      <c r="K20" s="133"/>
      <c r="L20" s="217">
        <v>10509697</v>
      </c>
      <c r="M20" s="216">
        <v>45866641</v>
      </c>
      <c r="O20" s="219"/>
      <c r="P20" s="216"/>
      <c r="Q20" s="216">
        <v>11878753</v>
      </c>
      <c r="R20" s="226">
        <f>SUM(R4:R19)</f>
        <v>324503069</v>
      </c>
      <c r="T20" s="228">
        <v>179190710</v>
      </c>
    </row>
    <row r="21" spans="1:20" ht="15.75" customHeight="1">
      <c r="A21" s="144" t="s">
        <v>77</v>
      </c>
      <c r="B21" s="178">
        <v>124618442</v>
      </c>
      <c r="C21" s="199">
        <f>+B21/'[1]I acu'!B23*100</f>
        <v>4060.837132065536</v>
      </c>
      <c r="D21" s="199">
        <f>+B21/B33*100</f>
        <v>3.547968305696835</v>
      </c>
      <c r="E21" s="202">
        <f>5743900+689304+84274480</f>
        <v>90707684</v>
      </c>
      <c r="F21" s="178">
        <v>148907097</v>
      </c>
      <c r="G21" s="200">
        <f>+F21/'[1]I acu'!D23*100</f>
        <v>5399.005056839133</v>
      </c>
      <c r="H21" s="200">
        <f>+F21/F33*100</f>
        <v>4.352268563247792</v>
      </c>
      <c r="I21" s="178">
        <f t="shared" si="1"/>
        <v>-24288655</v>
      </c>
      <c r="J21" s="145">
        <f aca="true" t="shared" si="2" ref="J21:J30">+I21/F21*100</f>
        <v>-16.311280986157428</v>
      </c>
      <c r="K21" s="134"/>
      <c r="L21" s="216">
        <v>17485620</v>
      </c>
      <c r="M21" s="227">
        <f>SUM(M14:M20)</f>
        <v>93669362</v>
      </c>
      <c r="N21" s="216" t="s">
        <v>119</v>
      </c>
      <c r="O21" s="219" t="s">
        <v>122</v>
      </c>
      <c r="P21" s="216"/>
      <c r="Q21" s="216">
        <v>17084380</v>
      </c>
      <c r="T21" s="228">
        <v>11954503</v>
      </c>
    </row>
    <row r="22" spans="1:20" ht="16.5" customHeight="1">
      <c r="A22" s="144" t="s">
        <v>78</v>
      </c>
      <c r="B22" s="178">
        <v>193974988</v>
      </c>
      <c r="C22" s="199">
        <f>+B22/'[1]I acu'!B23*100</f>
        <v>6320.900994432002</v>
      </c>
      <c r="D22" s="199">
        <f>+B22/B33*100</f>
        <v>5.522594396758096</v>
      </c>
      <c r="E22" s="202">
        <v>108921096</v>
      </c>
      <c r="F22" s="178">
        <v>191310214</v>
      </c>
      <c r="G22" s="200">
        <f>+F22/'[1]I acu'!D23*100</f>
        <v>6936.437776441083</v>
      </c>
      <c r="H22" s="200">
        <f>+F22/F33*100</f>
        <v>5.59163026474425</v>
      </c>
      <c r="I22" s="178">
        <f t="shared" si="1"/>
        <v>2664774</v>
      </c>
      <c r="J22" s="145">
        <f t="shared" si="2"/>
        <v>1.3929073332174517</v>
      </c>
      <c r="K22" s="133"/>
      <c r="L22" s="216">
        <v>29484664</v>
      </c>
      <c r="N22" s="216">
        <v>113528613</v>
      </c>
      <c r="O22" s="216">
        <v>255982240</v>
      </c>
      <c r="P22" s="216"/>
      <c r="Q22" s="216">
        <v>26177314</v>
      </c>
      <c r="R22" s="216" t="s">
        <v>116</v>
      </c>
      <c r="S22" s="216" t="s">
        <v>118</v>
      </c>
      <c r="T22" s="228">
        <v>113053875</v>
      </c>
    </row>
    <row r="23" spans="1:20" ht="16.5" customHeight="1">
      <c r="A23" s="144" t="s">
        <v>79</v>
      </c>
      <c r="B23" s="178">
        <v>35456056</v>
      </c>
      <c r="C23" s="199">
        <f>+B23/'[1]I acu'!B23*100</f>
        <v>1155.376896474079</v>
      </c>
      <c r="D23" s="199">
        <f>+B23/B33*100</f>
        <v>1.0094570347221328</v>
      </c>
      <c r="E23" s="202">
        <v>21562562</v>
      </c>
      <c r="F23" s="178">
        <v>43468142</v>
      </c>
      <c r="G23" s="200">
        <f>+F23/'[1]I acu'!D23*100</f>
        <v>1576.047906362727</v>
      </c>
      <c r="H23" s="200">
        <f>+F23/F33*100</f>
        <v>1.270490337538385</v>
      </c>
      <c r="I23" s="178">
        <f t="shared" si="1"/>
        <v>-8012086</v>
      </c>
      <c r="J23" s="145">
        <f t="shared" si="2"/>
        <v>-18.432087573469325</v>
      </c>
      <c r="K23" s="133"/>
      <c r="L23" s="216">
        <v>3777363</v>
      </c>
      <c r="M23" s="216" t="s">
        <v>118</v>
      </c>
      <c r="N23" s="216">
        <v>8918747</v>
      </c>
      <c r="O23" s="216">
        <v>165000000</v>
      </c>
      <c r="P23" s="216"/>
      <c r="Q23" s="216">
        <v>1300589</v>
      </c>
      <c r="R23" s="216">
        <v>16677752</v>
      </c>
      <c r="S23" s="216">
        <v>22849728</v>
      </c>
      <c r="T23" s="231">
        <f>SUM(T20:T22)</f>
        <v>304199088</v>
      </c>
    </row>
    <row r="24" spans="1:19" ht="16.5" customHeight="1">
      <c r="A24" s="144" t="s">
        <v>80</v>
      </c>
      <c r="B24" s="178">
        <v>41816889</v>
      </c>
      <c r="C24" s="199">
        <f>+B24/'[1]I acu'!B23*100</f>
        <v>1362.6520511198726</v>
      </c>
      <c r="D24" s="199">
        <f>+B24/B33*100</f>
        <v>1.1905540980430698</v>
      </c>
      <c r="E24" s="202">
        <f>24195882+5819100</f>
        <v>30014982</v>
      </c>
      <c r="F24" s="178">
        <v>52282694</v>
      </c>
      <c r="G24" s="200">
        <f>+F24/'[1]I acu'!D23*100</f>
        <v>1895.6418799244539</v>
      </c>
      <c r="H24" s="200">
        <f>+F24/F33*100</f>
        <v>1.5281227697166373</v>
      </c>
      <c r="I24" s="178">
        <f t="shared" si="1"/>
        <v>-10465805</v>
      </c>
      <c r="J24" s="145">
        <f t="shared" si="2"/>
        <v>-20.017723264222003</v>
      </c>
      <c r="K24" s="133"/>
      <c r="L24" s="216">
        <v>29347340</v>
      </c>
      <c r="M24" s="216">
        <v>17139236</v>
      </c>
      <c r="N24" s="216">
        <v>2171082</v>
      </c>
      <c r="O24" s="227">
        <f>SUM(O22:O23)</f>
        <v>420982240</v>
      </c>
      <c r="P24" s="216"/>
      <c r="Q24" s="216">
        <v>26189871</v>
      </c>
      <c r="R24" s="216">
        <v>8874922</v>
      </c>
      <c r="S24" s="216">
        <v>92163086</v>
      </c>
    </row>
    <row r="25" spans="1:20" ht="20.25" customHeight="1">
      <c r="A25" s="144" t="s">
        <v>81</v>
      </c>
      <c r="B25" s="178">
        <v>89658131</v>
      </c>
      <c r="C25" s="199">
        <f>+B25/'[1]I acu'!B23*100</f>
        <v>2921.614664035008</v>
      </c>
      <c r="D25" s="199">
        <f>+B25/B33*100</f>
        <v>2.5526254543931377</v>
      </c>
      <c r="E25" s="202">
        <v>123083434</v>
      </c>
      <c r="F25" s="178">
        <v>155518599</v>
      </c>
      <c r="G25" s="200">
        <f>+F25/'[1]I acu'!D23*100</f>
        <v>5638.721856444071</v>
      </c>
      <c r="H25" s="200">
        <f>+F25/F33*100</f>
        <v>4.545510073492599</v>
      </c>
      <c r="I25" s="178">
        <f t="shared" si="1"/>
        <v>-65860468</v>
      </c>
      <c r="J25" s="145">
        <f t="shared" si="2"/>
        <v>-42.34893345457671</v>
      </c>
      <c r="K25" s="133"/>
      <c r="L25" s="216">
        <v>14760024</v>
      </c>
      <c r="M25" s="216">
        <v>96113437</v>
      </c>
      <c r="N25" s="227">
        <f>SUM(N22:N24)</f>
        <v>124618442</v>
      </c>
      <c r="P25" s="216"/>
      <c r="Q25" s="216">
        <v>13104362</v>
      </c>
      <c r="R25" s="216">
        <v>5199929</v>
      </c>
      <c r="S25" s="227">
        <f>SUM(S23:S24)</f>
        <v>115012814</v>
      </c>
      <c r="T25" s="219" t="s">
        <v>122</v>
      </c>
    </row>
    <row r="26" spans="1:20" ht="17.25" customHeight="1">
      <c r="A26" s="144" t="s">
        <v>82</v>
      </c>
      <c r="B26" s="202">
        <v>331518956</v>
      </c>
      <c r="C26" s="199">
        <f>+B26/'[1]I acu'!B23*100</f>
        <v>10802.931451417124</v>
      </c>
      <c r="D26" s="199">
        <f>+B26/B33*100</f>
        <v>9.438560856231083</v>
      </c>
      <c r="E26" s="202">
        <f>109714621+5072555+71943375</f>
        <v>186730551</v>
      </c>
      <c r="F26" s="202">
        <v>304199088</v>
      </c>
      <c r="G26" s="200">
        <f>+F26/'[1]I acu'!D23*100</f>
        <v>11029.51066461159</v>
      </c>
      <c r="H26" s="200">
        <f>+F26/F33*100</f>
        <v>8.89115531995798</v>
      </c>
      <c r="I26" s="178">
        <f t="shared" si="1"/>
        <v>27319868</v>
      </c>
      <c r="J26" s="145">
        <f t="shared" si="2"/>
        <v>8.980917128850827</v>
      </c>
      <c r="K26" s="133"/>
      <c r="L26" s="216">
        <v>55962</v>
      </c>
      <c r="M26" s="226">
        <f>SUM(M24:M25)</f>
        <v>113252673</v>
      </c>
      <c r="P26" s="216"/>
      <c r="Q26" s="216">
        <v>6253819</v>
      </c>
      <c r="R26" s="216">
        <v>6541786</v>
      </c>
      <c r="T26" s="228">
        <v>126249683</v>
      </c>
    </row>
    <row r="27" spans="1:20" ht="15.75" customHeight="1">
      <c r="A27" s="144" t="s">
        <v>83</v>
      </c>
      <c r="B27" s="178">
        <v>104471634</v>
      </c>
      <c r="C27" s="199">
        <f>+B27/'[1]I acu'!B23*100</f>
        <v>3404.32991928081</v>
      </c>
      <c r="D27" s="199">
        <f>+B27/B33*100</f>
        <v>2.974375544482893</v>
      </c>
      <c r="E27" s="202">
        <v>37013342</v>
      </c>
      <c r="F27" s="178">
        <v>34224158</v>
      </c>
      <c r="G27" s="200">
        <f>+F27/'[1]I acu'!D23*100</f>
        <v>1240.8837847940954</v>
      </c>
      <c r="H27" s="200">
        <f>+F27/F33*100</f>
        <v>1.0003064324531519</v>
      </c>
      <c r="I27" s="178">
        <f t="shared" si="1"/>
        <v>70247476</v>
      </c>
      <c r="J27" s="145">
        <f t="shared" si="2"/>
        <v>205.2569883530809</v>
      </c>
      <c r="K27" s="133"/>
      <c r="L27" s="226">
        <f>SUM(L4:L26)</f>
        <v>1176765729</v>
      </c>
      <c r="M27" s="218"/>
      <c r="P27" s="216"/>
      <c r="Q27" s="227">
        <f>SUM(Q4:Q26)</f>
        <v>1120858283</v>
      </c>
      <c r="R27" s="216">
        <v>2070000</v>
      </c>
      <c r="S27" s="216" t="s">
        <v>119</v>
      </c>
      <c r="T27" s="228">
        <v>120000000</v>
      </c>
    </row>
    <row r="28" spans="1:20" ht="16.5" customHeight="1">
      <c r="A28" s="147" t="s">
        <v>22</v>
      </c>
      <c r="B28" s="176">
        <f>SUM(B14:B27)</f>
        <v>3071615913</v>
      </c>
      <c r="C28" s="140">
        <f>+B28/'[1]I acu'!B23*100</f>
        <v>100092.1834262202</v>
      </c>
      <c r="D28" s="140">
        <f>+B28/B33*100</f>
        <v>87.45090800122543</v>
      </c>
      <c r="E28" s="203">
        <f>SUM(E14:E27)</f>
        <v>1960520056</v>
      </c>
      <c r="F28" s="176">
        <f>SUM(F14:F27)</f>
        <v>3155121066</v>
      </c>
      <c r="G28" s="141">
        <f>+F28/'[1]I acu'!D23*100</f>
        <v>114396.92891382924</v>
      </c>
      <c r="H28" s="141">
        <f>+F28/F33*100</f>
        <v>92.21813134126617</v>
      </c>
      <c r="I28" s="176">
        <f t="shared" si="1"/>
        <v>-83505153</v>
      </c>
      <c r="J28" s="148">
        <f t="shared" si="2"/>
        <v>-2.6466544786462403</v>
      </c>
      <c r="K28" s="135"/>
      <c r="L28" s="218"/>
      <c r="M28" s="218" t="s">
        <v>120</v>
      </c>
      <c r="P28" s="216"/>
      <c r="R28" s="216">
        <v>31243117</v>
      </c>
      <c r="S28" s="216">
        <v>138117724</v>
      </c>
      <c r="T28" s="231">
        <f>SUM(T26:T27)</f>
        <v>246249683</v>
      </c>
    </row>
    <row r="29" spans="1:19" ht="16.5" customHeight="1">
      <c r="A29" s="144" t="s">
        <v>84</v>
      </c>
      <c r="B29" s="202">
        <v>19790664</v>
      </c>
      <c r="C29" s="199">
        <f>+B29/'[1]I acu'!B23*100</f>
        <v>644.9018455826358</v>
      </c>
      <c r="D29" s="199">
        <f>+B29/B33*100</f>
        <v>0.5634531092973811</v>
      </c>
      <c r="E29" s="202">
        <v>13616534</v>
      </c>
      <c r="F29" s="202">
        <v>19996633</v>
      </c>
      <c r="G29" s="200">
        <f>+F29/'[1]I acu'!D23*100</f>
        <v>725.0287250362303</v>
      </c>
      <c r="H29" s="200">
        <f>+F29/F33*100</f>
        <v>0.5844631916818807</v>
      </c>
      <c r="I29" s="178">
        <f t="shared" si="1"/>
        <v>-205969</v>
      </c>
      <c r="J29" s="145">
        <f t="shared" si="2"/>
        <v>-1.0300184035982456</v>
      </c>
      <c r="K29" s="136"/>
      <c r="L29" s="218"/>
      <c r="M29" s="218">
        <v>28650390</v>
      </c>
      <c r="P29" s="216"/>
      <c r="R29" s="216">
        <v>12714428</v>
      </c>
      <c r="S29" s="216">
        <v>8600500</v>
      </c>
    </row>
    <row r="30" spans="1:19" ht="20.25" customHeight="1">
      <c r="A30" s="144" t="s">
        <v>100</v>
      </c>
      <c r="B30" s="202">
        <v>420982240</v>
      </c>
      <c r="C30" s="199">
        <f>+B30/'[1]I acu'!B23*100</f>
        <v>13718.196798930652</v>
      </c>
      <c r="D30" s="199">
        <f>+B30/B33*100</f>
        <v>11.985638889477196</v>
      </c>
      <c r="E30" s="202">
        <f>117665669+60000000</f>
        <v>177665669</v>
      </c>
      <c r="F30" s="202">
        <v>246249683</v>
      </c>
      <c r="G30" s="200">
        <f>+F30/'[1]I acu'!D23*100</f>
        <v>8928.407782753522</v>
      </c>
      <c r="H30" s="200">
        <f>+F30/F33*100</f>
        <v>7.197405467051945</v>
      </c>
      <c r="I30" s="178">
        <f t="shared" si="1"/>
        <v>174732557</v>
      </c>
      <c r="J30" s="145">
        <f t="shared" si="2"/>
        <v>70.95747489754129</v>
      </c>
      <c r="K30" s="132"/>
      <c r="L30" s="218"/>
      <c r="M30" s="218">
        <v>13166499</v>
      </c>
      <c r="P30" s="216"/>
      <c r="R30" s="227">
        <f>SUM(R23:R29)</f>
        <v>83321934</v>
      </c>
      <c r="S30" s="216">
        <v>2188873</v>
      </c>
    </row>
    <row r="31" spans="1:19" ht="20.25" customHeight="1" hidden="1">
      <c r="A31" s="144" t="s">
        <v>85</v>
      </c>
      <c r="B31" s="201">
        <v>0</v>
      </c>
      <c r="C31" s="199">
        <f>+B31/'[1]I acu'!B23*100</f>
        <v>0</v>
      </c>
      <c r="D31" s="199">
        <f>+B31/B33*100</f>
        <v>0</v>
      </c>
      <c r="E31" s="201"/>
      <c r="F31" s="201">
        <v>0</v>
      </c>
      <c r="G31" s="200">
        <f>+F31/'[1]I acu'!D23*100</f>
        <v>0</v>
      </c>
      <c r="H31" s="200">
        <f>+F31/F33*100</f>
        <v>0</v>
      </c>
      <c r="I31" s="201">
        <f t="shared" si="1"/>
        <v>0</v>
      </c>
      <c r="J31" s="145">
        <v>0</v>
      </c>
      <c r="K31" s="132"/>
      <c r="L31" s="218"/>
      <c r="M31" s="226">
        <f>SUM(M29:M30)</f>
        <v>41816889</v>
      </c>
      <c r="S31" s="227">
        <f>SUM(S28:S30)</f>
        <v>148907097</v>
      </c>
    </row>
    <row r="32" spans="1:19" ht="15.75" customHeight="1">
      <c r="A32" s="147" t="s">
        <v>23</v>
      </c>
      <c r="B32" s="176">
        <f>SUM(B29:B31)</f>
        <v>440772904</v>
      </c>
      <c r="C32" s="140">
        <f>+B32/'[1]I acu'!B23*100</f>
        <v>14363.09864451329</v>
      </c>
      <c r="D32" s="140">
        <f>+B32/B33*100</f>
        <v>12.549091998774575</v>
      </c>
      <c r="E32" s="176">
        <f>SUM(E29:E31)</f>
        <v>191282203</v>
      </c>
      <c r="F32" s="176">
        <f>SUM(F29:F31)</f>
        <v>266246316</v>
      </c>
      <c r="G32" s="141">
        <f>+F32/'[1]I acu'!D23*100</f>
        <v>9653.436507789753</v>
      </c>
      <c r="H32" s="141">
        <f>+F32/F33*100</f>
        <v>7.781868658733826</v>
      </c>
      <c r="I32" s="176">
        <f t="shared" si="1"/>
        <v>174526588</v>
      </c>
      <c r="J32" s="148">
        <f>+I32/F32*100</f>
        <v>65.55079920805365</v>
      </c>
      <c r="K32" s="137" t="s">
        <v>0</v>
      </c>
      <c r="L32" s="218"/>
      <c r="M32" s="226">
        <f>SUM(M29:M30)</f>
        <v>41816889</v>
      </c>
      <c r="S32" s="227">
        <f>SUM(S28:S30)</f>
        <v>148907097</v>
      </c>
    </row>
    <row r="33" spans="1:13" ht="15.75" customHeight="1">
      <c r="A33" s="147" t="s">
        <v>24</v>
      </c>
      <c r="B33" s="176">
        <f>+B28+B32</f>
        <v>3512388817</v>
      </c>
      <c r="C33" s="140">
        <f>+B33/'[1]I acu'!B23*100</f>
        <v>114455.28207073349</v>
      </c>
      <c r="D33" s="140">
        <v>100</v>
      </c>
      <c r="E33" s="176">
        <f>+E28+E32</f>
        <v>2151802259</v>
      </c>
      <c r="F33" s="176">
        <f>+F28+F32</f>
        <v>3421367382</v>
      </c>
      <c r="G33" s="141">
        <f>+F33/'[1]I acu'!D23*100</f>
        <v>124050.36542161899</v>
      </c>
      <c r="H33" s="141">
        <v>100</v>
      </c>
      <c r="I33" s="176">
        <f t="shared" si="1"/>
        <v>91021435</v>
      </c>
      <c r="J33" s="148">
        <f>+I33/F33*100</f>
        <v>2.660381795853574</v>
      </c>
      <c r="K33" s="131"/>
      <c r="L33" s="218"/>
      <c r="M33" s="218"/>
    </row>
    <row r="34" spans="1:13" ht="17.25" customHeight="1">
      <c r="A34" s="147" t="s">
        <v>25</v>
      </c>
      <c r="B34" s="176">
        <f>+INGRESOS!B24-'COSTOS Y GTOS'!B33</f>
        <v>487809136</v>
      </c>
      <c r="C34" s="140">
        <f>+B34/'[1]I acu'!B23*100</f>
        <v>15895.829068618968</v>
      </c>
      <c r="D34" s="140" t="s">
        <v>0</v>
      </c>
      <c r="E34" s="176">
        <v>225155019</v>
      </c>
      <c r="F34" s="176">
        <f>+INGRESOS!C24-'COSTOS Y GTOS'!F33</f>
        <v>230929324</v>
      </c>
      <c r="G34" s="141">
        <f>+F34/'[1]I acu'!D23*100</f>
        <v>8372.929250299216</v>
      </c>
      <c r="H34" s="141"/>
      <c r="I34" s="176">
        <f t="shared" si="1"/>
        <v>256879812</v>
      </c>
      <c r="J34" s="148">
        <f>+I34/F34*100</f>
        <v>111.23741565189876</v>
      </c>
      <c r="K34" s="137"/>
      <c r="L34" s="218"/>
      <c r="M34" s="218"/>
    </row>
    <row r="35" spans="12:15" ht="12.75">
      <c r="L35" s="218"/>
      <c r="M35" s="218"/>
      <c r="O35" s="218"/>
    </row>
    <row r="36" spans="1:20" s="210" customFormat="1" ht="12.75">
      <c r="A36" s="220" t="s">
        <v>139</v>
      </c>
      <c r="B36" s="11"/>
      <c r="C36" s="11"/>
      <c r="D36" s="11"/>
      <c r="E36" s="11"/>
      <c r="F36" s="11"/>
      <c r="G36" s="11"/>
      <c r="H36" s="11"/>
      <c r="I36" s="11"/>
      <c r="J36" s="11"/>
      <c r="L36" s="218"/>
      <c r="M36" s="218"/>
      <c r="N36" s="218"/>
      <c r="O36" s="218"/>
      <c r="P36" s="223"/>
      <c r="Q36" s="225"/>
      <c r="R36" s="216"/>
      <c r="S36" s="216"/>
      <c r="T36" s="228"/>
    </row>
    <row r="37" spans="1:20" s="210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L37" s="218"/>
      <c r="M37" s="218"/>
      <c r="N37" s="218"/>
      <c r="O37" s="218"/>
      <c r="P37" s="223"/>
      <c r="Q37" s="225"/>
      <c r="R37" s="216"/>
      <c r="S37" s="225"/>
      <c r="T37" s="230"/>
    </row>
    <row r="38" spans="1:20" s="210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L38" s="218"/>
      <c r="M38" s="218"/>
      <c r="N38" s="218"/>
      <c r="O38" s="218"/>
      <c r="P38" s="223"/>
      <c r="Q38" s="225"/>
      <c r="R38" s="225"/>
      <c r="S38" s="225"/>
      <c r="T38" s="230"/>
    </row>
    <row r="39" spans="1:20" s="210" customFormat="1" ht="12.75">
      <c r="A39" s="221" t="s">
        <v>123</v>
      </c>
      <c r="B39" s="11"/>
      <c r="C39" s="11"/>
      <c r="D39" s="11"/>
      <c r="E39" s="11"/>
      <c r="F39" s="11"/>
      <c r="G39" s="11"/>
      <c r="H39" s="11"/>
      <c r="I39" s="11"/>
      <c r="J39" s="11"/>
      <c r="L39" s="218"/>
      <c r="M39" s="218"/>
      <c r="N39" s="218"/>
      <c r="O39" s="218"/>
      <c r="P39" s="223"/>
      <c r="Q39" s="225"/>
      <c r="R39" s="225"/>
      <c r="S39" s="225"/>
      <c r="T39" s="230"/>
    </row>
    <row r="40" spans="1:20" s="210" customFormat="1" ht="12.75">
      <c r="A40" s="221"/>
      <c r="B40" s="11"/>
      <c r="C40" s="11"/>
      <c r="D40" s="11"/>
      <c r="E40" s="11"/>
      <c r="F40" s="11"/>
      <c r="G40" s="11"/>
      <c r="H40" s="11"/>
      <c r="I40" s="11"/>
      <c r="L40" s="218"/>
      <c r="M40" s="218"/>
      <c r="N40" s="218"/>
      <c r="O40" s="218"/>
      <c r="P40" s="223"/>
      <c r="Q40" s="225"/>
      <c r="R40" s="225"/>
      <c r="S40" s="225"/>
      <c r="T40" s="230"/>
    </row>
    <row r="41" spans="1:20" s="210" customFormat="1" ht="12.75">
      <c r="A41" s="221" t="s">
        <v>140</v>
      </c>
      <c r="B41" s="11"/>
      <c r="C41" s="11"/>
      <c r="D41" s="11"/>
      <c r="E41" s="11"/>
      <c r="F41" s="11"/>
      <c r="G41" s="11"/>
      <c r="H41" s="11"/>
      <c r="I41" s="11"/>
      <c r="L41" s="218"/>
      <c r="M41" s="218"/>
      <c r="N41" s="218"/>
      <c r="O41" s="218"/>
      <c r="P41" s="223"/>
      <c r="Q41" s="225"/>
      <c r="R41" s="225"/>
      <c r="S41" s="225"/>
      <c r="T41" s="230"/>
    </row>
    <row r="42" spans="1:20" s="210" customFormat="1" ht="12.75">
      <c r="A42" s="11"/>
      <c r="B42" s="11"/>
      <c r="C42" s="11"/>
      <c r="D42" s="11"/>
      <c r="E42" s="11"/>
      <c r="F42" s="11"/>
      <c r="G42" s="11"/>
      <c r="H42" s="11"/>
      <c r="I42" s="11"/>
      <c r="L42" s="218"/>
      <c r="M42" s="218"/>
      <c r="N42" s="218"/>
      <c r="O42" s="218"/>
      <c r="P42" s="223"/>
      <c r="Q42" s="225"/>
      <c r="R42" s="225"/>
      <c r="S42" s="225"/>
      <c r="T42" s="230"/>
    </row>
    <row r="43" spans="1:20" s="210" customFormat="1" ht="12.75">
      <c r="A43" s="11"/>
      <c r="B43" s="11"/>
      <c r="C43" s="11"/>
      <c r="D43" s="11"/>
      <c r="E43" s="11"/>
      <c r="F43" s="11"/>
      <c r="G43" s="11"/>
      <c r="H43" s="11"/>
      <c r="I43" s="11"/>
      <c r="L43" s="218"/>
      <c r="M43" s="218"/>
      <c r="N43" s="218"/>
      <c r="O43" s="218"/>
      <c r="P43" s="223"/>
      <c r="Q43" s="225"/>
      <c r="R43" s="225"/>
      <c r="S43" s="225"/>
      <c r="T43" s="230"/>
    </row>
    <row r="44" spans="1:20" s="210" customFormat="1" ht="12.75">
      <c r="A44" s="11"/>
      <c r="B44" s="11"/>
      <c r="C44" s="11"/>
      <c r="D44" s="11"/>
      <c r="E44" s="11"/>
      <c r="F44" s="11"/>
      <c r="G44" s="11"/>
      <c r="H44" s="11"/>
      <c r="I44" s="11"/>
      <c r="L44" s="218"/>
      <c r="M44" s="218"/>
      <c r="N44" s="218"/>
      <c r="O44" s="218"/>
      <c r="P44" s="223"/>
      <c r="Q44" s="225"/>
      <c r="R44" s="225"/>
      <c r="S44" s="225"/>
      <c r="T44" s="230"/>
    </row>
    <row r="45" spans="1:20" s="210" customFormat="1" ht="12.75">
      <c r="A45" s="11"/>
      <c r="B45" s="11"/>
      <c r="C45" s="11"/>
      <c r="D45" s="11"/>
      <c r="E45" s="11"/>
      <c r="F45" s="11"/>
      <c r="G45" s="11"/>
      <c r="H45" s="11"/>
      <c r="I45" s="11"/>
      <c r="L45" s="218"/>
      <c r="M45" s="218"/>
      <c r="N45" s="218"/>
      <c r="O45" s="218"/>
      <c r="P45" s="223"/>
      <c r="Q45" s="225"/>
      <c r="R45" s="225"/>
      <c r="S45" s="225"/>
      <c r="T45" s="230"/>
    </row>
    <row r="46" spans="1:20" ht="12.75">
      <c r="A46" s="11"/>
      <c r="B46" s="11"/>
      <c r="C46" s="11"/>
      <c r="D46" s="11"/>
      <c r="E46" s="11"/>
      <c r="F46" s="11"/>
      <c r="G46" s="11"/>
      <c r="H46" s="11"/>
      <c r="I46" s="11"/>
      <c r="M46" s="218"/>
      <c r="N46" s="218"/>
      <c r="O46" s="218"/>
      <c r="R46" s="225"/>
      <c r="S46" s="225"/>
      <c r="T46" s="230"/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1"/>
      <c r="M47" s="218"/>
      <c r="N47" s="218"/>
      <c r="O47" s="218"/>
      <c r="R47" s="225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M48" s="218"/>
      <c r="N48" s="218"/>
      <c r="O48" s="218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M49" s="218"/>
      <c r="N49" s="218"/>
      <c r="O49" s="218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M50" s="218"/>
      <c r="N50" s="218"/>
      <c r="O50" s="218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M51" s="218"/>
      <c r="N51" s="218"/>
      <c r="O51" s="218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M52" s="218"/>
      <c r="N52" s="218"/>
      <c r="O52" s="218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M53" s="218"/>
      <c r="N53" s="218"/>
      <c r="O53" s="218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M54" s="218"/>
      <c r="N54" s="218"/>
      <c r="O54" s="218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M55" s="218"/>
      <c r="N55" s="218"/>
      <c r="O55" s="218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M56" s="218"/>
      <c r="N56" s="218"/>
      <c r="O56" s="218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N57" s="218"/>
      <c r="O57" s="218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N58" s="218"/>
      <c r="O58" s="218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N59" s="218"/>
      <c r="O59" s="218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N60" s="218"/>
      <c r="O60" s="218"/>
    </row>
    <row r="61" spans="14:15" ht="12.75">
      <c r="N61" s="218"/>
      <c r="O61" s="218"/>
    </row>
    <row r="62" spans="14:15" ht="12.75">
      <c r="N62" s="218"/>
      <c r="O62" s="218"/>
    </row>
    <row r="63" spans="14:15" ht="12.75">
      <c r="N63" s="218"/>
      <c r="O63" s="218"/>
    </row>
    <row r="64" spans="14:15" ht="12.75">
      <c r="N64" s="218"/>
      <c r="O64" s="218"/>
    </row>
    <row r="65" spans="14:15" ht="12.75">
      <c r="N65" s="218"/>
      <c r="O65" s="218"/>
    </row>
    <row r="66" ht="12.75">
      <c r="N66" s="218"/>
    </row>
  </sheetData>
  <sheetProtection/>
  <mergeCells count="14">
    <mergeCell ref="B12:B13"/>
    <mergeCell ref="F12:F13"/>
    <mergeCell ref="I12:I13"/>
    <mergeCell ref="J12:J13"/>
    <mergeCell ref="E12:E13"/>
    <mergeCell ref="B10:D10"/>
    <mergeCell ref="F10:H10"/>
    <mergeCell ref="I10:J10"/>
    <mergeCell ref="F11:H11"/>
    <mergeCell ref="I11:J11"/>
    <mergeCell ref="A2:K2"/>
    <mergeCell ref="A3:J3"/>
    <mergeCell ref="A4:J4"/>
    <mergeCell ref="A5:J5"/>
  </mergeCells>
  <printOptions/>
  <pageMargins left="1.1811023622047245" right="0.7874015748031497" top="0.984251968503937" bottom="0.984251968503937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6">
      <selection activeCell="A1" sqref="A1:K39"/>
    </sheetView>
  </sheetViews>
  <sheetFormatPr defaultColWidth="11.421875" defaultRowHeight="12.75"/>
  <cols>
    <col min="1" max="1" width="37.7109375" style="0" customWidth="1"/>
    <col min="2" max="2" width="17.140625" style="0" customWidth="1"/>
    <col min="3" max="3" width="13.00390625" style="0" hidden="1" customWidth="1"/>
    <col min="4" max="4" width="17.140625" style="59" customWidth="1"/>
    <col min="5" max="5" width="12.57421875" style="0" customWidth="1"/>
    <col min="6" max="8" width="11.421875" style="0" hidden="1" customWidth="1"/>
    <col min="10" max="12" width="0" style="0" hidden="1" customWidth="1"/>
  </cols>
  <sheetData>
    <row r="1" ht="12.75"/>
    <row r="2" spans="1:11" ht="12.75">
      <c r="A2" s="257" t="s">
        <v>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57" t="s">
        <v>109</v>
      </c>
      <c r="B3" s="57"/>
      <c r="C3" s="57"/>
      <c r="D3" s="57"/>
      <c r="E3" s="156"/>
      <c r="F3" s="72"/>
      <c r="G3" s="72"/>
      <c r="H3" s="72"/>
      <c r="I3" s="72"/>
      <c r="J3" s="72"/>
      <c r="K3" s="72"/>
    </row>
    <row r="4" spans="1:11" ht="13.5" thickBot="1">
      <c r="A4" s="57"/>
      <c r="B4" s="57"/>
      <c r="C4" s="57"/>
      <c r="D4" s="57"/>
      <c r="E4" s="156"/>
      <c r="F4" s="72"/>
      <c r="G4" s="72"/>
      <c r="H4" s="72"/>
      <c r="I4" s="72"/>
      <c r="J4" s="72"/>
      <c r="K4" s="72"/>
    </row>
    <row r="5" spans="1:5" ht="13.5" thickBot="1">
      <c r="A5" s="157"/>
      <c r="B5" s="158" t="s">
        <v>89</v>
      </c>
      <c r="D5" s="158" t="s">
        <v>89</v>
      </c>
      <c r="E5" s="159" t="s">
        <v>90</v>
      </c>
    </row>
    <row r="6" spans="1:5" ht="12.75">
      <c r="A6" s="160" t="s">
        <v>26</v>
      </c>
      <c r="B6" s="161" t="s">
        <v>91</v>
      </c>
      <c r="C6" s="162" t="s">
        <v>92</v>
      </c>
      <c r="D6" s="163" t="s">
        <v>93</v>
      </c>
      <c r="E6" s="164" t="s">
        <v>10</v>
      </c>
    </row>
    <row r="7" spans="1:5" ht="12.75">
      <c r="A7" s="160"/>
      <c r="B7" s="197" t="s">
        <v>129</v>
      </c>
      <c r="C7" s="197" t="s">
        <v>114</v>
      </c>
      <c r="D7" s="197" t="s">
        <v>130</v>
      </c>
      <c r="E7" s="164" t="s">
        <v>94</v>
      </c>
    </row>
    <row r="8" spans="1:5" ht="13.5" thickBot="1">
      <c r="A8" s="165" t="s">
        <v>0</v>
      </c>
      <c r="B8" s="166"/>
      <c r="C8" s="166"/>
      <c r="D8" s="167"/>
      <c r="E8" s="168" t="s">
        <v>95</v>
      </c>
    </row>
    <row r="9" spans="1:5" ht="12.75">
      <c r="A9" s="169" t="s">
        <v>27</v>
      </c>
      <c r="B9" s="170"/>
      <c r="C9" s="170"/>
      <c r="D9" s="171"/>
      <c r="E9" s="172"/>
    </row>
    <row r="10" spans="1:10" ht="12.75">
      <c r="A10" s="173" t="s">
        <v>28</v>
      </c>
      <c r="B10" s="12">
        <v>1476081087</v>
      </c>
      <c r="C10" s="12">
        <v>506468959</v>
      </c>
      <c r="D10" s="12">
        <v>646234353</v>
      </c>
      <c r="E10" s="174">
        <f>(B10-D10)/D10</f>
        <v>1.284126617762767</v>
      </c>
      <c r="F10" s="73">
        <f aca="true" t="shared" si="0" ref="F10:F17">+B10-D10</f>
        <v>829846734</v>
      </c>
      <c r="J10" s="175">
        <f aca="true" t="shared" si="1" ref="J10:J30">+B10-D10</f>
        <v>829846734</v>
      </c>
    </row>
    <row r="11" spans="1:12" ht="12.75">
      <c r="A11" s="173" t="s">
        <v>49</v>
      </c>
      <c r="B11" s="12">
        <v>205946398</v>
      </c>
      <c r="C11" s="12">
        <v>176438724</v>
      </c>
      <c r="D11" s="12">
        <v>206279850</v>
      </c>
      <c r="E11" s="174">
        <f aca="true" t="shared" si="2" ref="E11:E19">(B11-D11)/D11</f>
        <v>-0.0016165030176238735</v>
      </c>
      <c r="F11" s="73">
        <f t="shared" si="0"/>
        <v>-333452</v>
      </c>
      <c r="J11" s="175">
        <f t="shared" si="1"/>
        <v>-333452</v>
      </c>
      <c r="L11">
        <v>58889100</v>
      </c>
    </row>
    <row r="12" spans="1:10" ht="12.75">
      <c r="A12" s="173" t="s">
        <v>50</v>
      </c>
      <c r="B12" s="12">
        <f>353217672-205946398</f>
        <v>147271274</v>
      </c>
      <c r="C12" s="12">
        <v>269946932</v>
      </c>
      <c r="D12" s="12">
        <f>349834094-206279850</f>
        <v>143554244</v>
      </c>
      <c r="E12" s="174">
        <f t="shared" si="2"/>
        <v>0.025892860401953703</v>
      </c>
      <c r="F12" s="73">
        <f t="shared" si="0"/>
        <v>3717030</v>
      </c>
      <c r="J12" s="175">
        <f t="shared" si="1"/>
        <v>3717030</v>
      </c>
    </row>
    <row r="13" spans="1:10" ht="12.75">
      <c r="A13" s="173" t="s">
        <v>29</v>
      </c>
      <c r="B13" s="176">
        <f>SUM(B10:B12)</f>
        <v>1829298759</v>
      </c>
      <c r="C13" s="176">
        <f>SUM(C10:C12)</f>
        <v>952854615</v>
      </c>
      <c r="D13" s="176">
        <f>SUM(D10:D12)</f>
        <v>996068447</v>
      </c>
      <c r="E13" s="177">
        <f t="shared" si="2"/>
        <v>0.8365191313002208</v>
      </c>
      <c r="F13" s="73">
        <f t="shared" si="0"/>
        <v>833230312</v>
      </c>
      <c r="J13" s="175">
        <f t="shared" si="1"/>
        <v>833230312</v>
      </c>
    </row>
    <row r="14" spans="1:10" ht="12.75">
      <c r="A14" s="173" t="s">
        <v>30</v>
      </c>
      <c r="B14" s="12">
        <v>6121228408</v>
      </c>
      <c r="C14" s="12">
        <v>6276258772</v>
      </c>
      <c r="D14" s="12">
        <v>6328460770</v>
      </c>
      <c r="E14" s="174">
        <f t="shared" si="2"/>
        <v>-0.03274609253839145</v>
      </c>
      <c r="F14" s="73">
        <f t="shared" si="0"/>
        <v>-207232362</v>
      </c>
      <c r="J14" s="175">
        <f t="shared" si="1"/>
        <v>-207232362</v>
      </c>
    </row>
    <row r="15" spans="1:10" ht="12.75">
      <c r="A15" s="179" t="s">
        <v>51</v>
      </c>
      <c r="B15" s="12">
        <v>93601000</v>
      </c>
      <c r="C15" s="12">
        <v>93601000</v>
      </c>
      <c r="D15" s="12">
        <v>93601000</v>
      </c>
      <c r="E15" s="174">
        <f t="shared" si="2"/>
        <v>0</v>
      </c>
      <c r="F15" s="73">
        <f t="shared" si="0"/>
        <v>0</v>
      </c>
      <c r="J15" s="175">
        <f t="shared" si="1"/>
        <v>0</v>
      </c>
    </row>
    <row r="16" spans="1:10" ht="12.75">
      <c r="A16" s="173" t="s">
        <v>31</v>
      </c>
      <c r="B16" s="12">
        <f>233491890+6929008</f>
        <v>240420898</v>
      </c>
      <c r="C16" s="12">
        <f>379470162+68591968</f>
        <v>448062130</v>
      </c>
      <c r="D16" s="12">
        <f>330408060+19221572</f>
        <v>349629632</v>
      </c>
      <c r="E16" s="174">
        <f t="shared" si="2"/>
        <v>-0.3123554870772509</v>
      </c>
      <c r="F16" s="73">
        <f t="shared" si="0"/>
        <v>-109208734</v>
      </c>
      <c r="J16" s="175">
        <f t="shared" si="1"/>
        <v>-109208734</v>
      </c>
    </row>
    <row r="17" spans="1:10" ht="12.75">
      <c r="A17" s="179" t="s">
        <v>52</v>
      </c>
      <c r="B17" s="12">
        <f>25224257+36182678</f>
        <v>61406935</v>
      </c>
      <c r="C17" s="12">
        <f>11782585+32046610</f>
        <v>43829195</v>
      </c>
      <c r="D17" s="12">
        <f>11549253+60498131</f>
        <v>72047384</v>
      </c>
      <c r="E17" s="180">
        <f t="shared" si="2"/>
        <v>-0.14768681955197707</v>
      </c>
      <c r="F17" s="73">
        <f t="shared" si="0"/>
        <v>-10640449</v>
      </c>
      <c r="J17" s="175">
        <f t="shared" si="1"/>
        <v>-10640449</v>
      </c>
    </row>
    <row r="18" spans="1:10" ht="13.5" thickBot="1">
      <c r="A18" s="181" t="s">
        <v>32</v>
      </c>
      <c r="B18" s="12">
        <v>2560582000</v>
      </c>
      <c r="C18" s="12">
        <v>2560582000</v>
      </c>
      <c r="D18" s="12">
        <v>2560582000</v>
      </c>
      <c r="E18" s="174">
        <f t="shared" si="2"/>
        <v>0</v>
      </c>
      <c r="F18" s="73">
        <f>+B18-D18</f>
        <v>0</v>
      </c>
      <c r="J18" s="175">
        <f t="shared" si="1"/>
        <v>0</v>
      </c>
    </row>
    <row r="19" spans="1:10" s="58" customFormat="1" ht="14.25" thickBot="1" thickTop="1">
      <c r="A19" s="182" t="s">
        <v>33</v>
      </c>
      <c r="B19" s="183">
        <f>SUM(B13:B18)</f>
        <v>10906538000</v>
      </c>
      <c r="C19" s="183">
        <f>SUM(C13:C18)</f>
        <v>10375187712</v>
      </c>
      <c r="D19" s="183">
        <f>SUM(D13:D18)</f>
        <v>10400389233</v>
      </c>
      <c r="E19" s="184">
        <f t="shared" si="2"/>
        <v>0.0486663292748709</v>
      </c>
      <c r="F19" s="73">
        <f>+B19-D19</f>
        <v>506148767</v>
      </c>
      <c r="J19" s="175">
        <f t="shared" si="1"/>
        <v>506148767</v>
      </c>
    </row>
    <row r="20" spans="1:10" ht="13.5" thickTop="1">
      <c r="A20" s="185" t="s">
        <v>34</v>
      </c>
      <c r="B20" s="186"/>
      <c r="C20" s="186"/>
      <c r="D20" s="186"/>
      <c r="E20" s="187"/>
      <c r="F20" s="73">
        <f aca="true" t="shared" si="3" ref="F20:F30">+B20-D20</f>
        <v>0</v>
      </c>
      <c r="J20" s="175">
        <f t="shared" si="1"/>
        <v>0</v>
      </c>
    </row>
    <row r="21" spans="1:10" ht="12.75">
      <c r="A21" s="173" t="s">
        <v>35</v>
      </c>
      <c r="B21" s="12">
        <v>47485837</v>
      </c>
      <c r="C21" s="12">
        <v>48031262</v>
      </c>
      <c r="D21" s="12">
        <v>29031858</v>
      </c>
      <c r="E21" s="174">
        <f aca="true" t="shared" si="4" ref="E21:E26">(B21-D21)/D21</f>
        <v>0.6356458136437565</v>
      </c>
      <c r="F21" s="73">
        <f t="shared" si="3"/>
        <v>18453979</v>
      </c>
      <c r="J21" s="175">
        <f t="shared" si="1"/>
        <v>18453979</v>
      </c>
    </row>
    <row r="22" spans="1:10" ht="12.75">
      <c r="A22" s="173" t="s">
        <v>36</v>
      </c>
      <c r="B22" s="12">
        <f>6876760+206680000+4083826</f>
        <v>217640586</v>
      </c>
      <c r="C22" s="12">
        <f>4555788+361693000+4138023</f>
        <v>370386811</v>
      </c>
      <c r="D22" s="12">
        <f>6236467+310022000+4006354</f>
        <v>320264821</v>
      </c>
      <c r="E22" s="174">
        <f t="shared" si="4"/>
        <v>-0.32043555292637027</v>
      </c>
      <c r="F22" s="73">
        <f t="shared" si="3"/>
        <v>-102624235</v>
      </c>
      <c r="J22" s="175">
        <f t="shared" si="1"/>
        <v>-102624235</v>
      </c>
    </row>
    <row r="23" spans="1:10" ht="12.75">
      <c r="A23" s="173" t="s">
        <v>110</v>
      </c>
      <c r="B23" s="12">
        <f>190181467+42981478</f>
        <v>233162945</v>
      </c>
      <c r="C23" s="12">
        <f>194689379-52807386</f>
        <v>141881993</v>
      </c>
      <c r="D23" s="12">
        <f>181519017+46478146</f>
        <v>227997163</v>
      </c>
      <c r="E23" s="174">
        <f t="shared" si="4"/>
        <v>0.022657220519888662</v>
      </c>
      <c r="F23" s="73">
        <f t="shared" si="3"/>
        <v>5165782</v>
      </c>
      <c r="J23" s="175">
        <f t="shared" si="1"/>
        <v>5165782</v>
      </c>
    </row>
    <row r="24" spans="1:10" ht="12.75">
      <c r="A24" s="173" t="s">
        <v>60</v>
      </c>
      <c r="B24" s="12">
        <f>255982240+236663467</f>
        <v>492645707</v>
      </c>
      <c r="C24" s="12">
        <f>117665669+129368557</f>
        <v>247034226</v>
      </c>
      <c r="D24" s="12">
        <f>106249683+188863426</f>
        <v>295113109</v>
      </c>
      <c r="E24" s="174">
        <f t="shared" si="4"/>
        <v>0.6693453864836617</v>
      </c>
      <c r="F24" s="73">
        <f t="shared" si="3"/>
        <v>197532598</v>
      </c>
      <c r="J24" s="175">
        <f t="shared" si="1"/>
        <v>197532598</v>
      </c>
    </row>
    <row r="25" spans="1:10" ht="13.5" thickBot="1">
      <c r="A25" s="181" t="s">
        <v>37</v>
      </c>
      <c r="B25" s="12">
        <f>58866644+41983113</f>
        <v>100849757</v>
      </c>
      <c r="C25" s="12">
        <f>71521652+58673015</f>
        <v>130194667</v>
      </c>
      <c r="D25" s="12">
        <f>64400002+54528790</f>
        <v>118928792</v>
      </c>
      <c r="E25" s="174">
        <f t="shared" si="4"/>
        <v>-0.15201562797341792</v>
      </c>
      <c r="F25" s="73">
        <f t="shared" si="3"/>
        <v>-18079035</v>
      </c>
      <c r="J25" s="175">
        <f t="shared" si="1"/>
        <v>-18079035</v>
      </c>
    </row>
    <row r="26" spans="1:10" s="58" customFormat="1" ht="14.25" thickBot="1" thickTop="1">
      <c r="A26" s="182" t="s">
        <v>38</v>
      </c>
      <c r="B26" s="188">
        <f>SUM(B20:B25)</f>
        <v>1091784832</v>
      </c>
      <c r="C26" s="188">
        <f>SUM(C20:C25)</f>
        <v>937528959</v>
      </c>
      <c r="D26" s="188">
        <f>SUM(D20:D25)</f>
        <v>991335743</v>
      </c>
      <c r="E26" s="184">
        <f t="shared" si="4"/>
        <v>0.10132701227539619</v>
      </c>
      <c r="F26" s="73">
        <f t="shared" si="3"/>
        <v>100449089</v>
      </c>
      <c r="J26" s="175">
        <f t="shared" si="1"/>
        <v>100449089</v>
      </c>
    </row>
    <row r="27" spans="1:10" ht="13.5" thickTop="1">
      <c r="A27" s="185" t="s">
        <v>39</v>
      </c>
      <c r="B27" s="189"/>
      <c r="C27" s="189"/>
      <c r="D27" s="189"/>
      <c r="E27" s="187"/>
      <c r="F27" s="73">
        <f t="shared" si="3"/>
        <v>0</v>
      </c>
      <c r="J27" s="175">
        <f t="shared" si="1"/>
        <v>0</v>
      </c>
    </row>
    <row r="28" spans="1:10" ht="12.75">
      <c r="A28" s="173" t="s">
        <v>40</v>
      </c>
      <c r="B28" s="12">
        <v>3143314400</v>
      </c>
      <c r="C28" s="12">
        <v>3143314400</v>
      </c>
      <c r="D28" s="12">
        <v>3143314400</v>
      </c>
      <c r="E28" s="174">
        <f>(B28-D28)/D28</f>
        <v>0</v>
      </c>
      <c r="F28" s="73">
        <f t="shared" si="3"/>
        <v>0</v>
      </c>
      <c r="J28" s="175">
        <f t="shared" si="1"/>
        <v>0</v>
      </c>
    </row>
    <row r="29" spans="1:10" ht="12.75">
      <c r="A29" s="173" t="s">
        <v>53</v>
      </c>
      <c r="B29" s="12">
        <v>285130658</v>
      </c>
      <c r="C29" s="12">
        <v>285130658</v>
      </c>
      <c r="D29" s="12">
        <v>285130658</v>
      </c>
      <c r="E29" s="174">
        <f>(B29-D29)/D29</f>
        <v>0</v>
      </c>
      <c r="F29" s="73">
        <f t="shared" si="3"/>
        <v>0</v>
      </c>
      <c r="J29" s="175">
        <f t="shared" si="1"/>
        <v>0</v>
      </c>
    </row>
    <row r="30" spans="1:10" ht="12.75">
      <c r="A30" s="173" t="s">
        <v>41</v>
      </c>
      <c r="B30" s="12">
        <v>552571199</v>
      </c>
      <c r="C30" s="12">
        <v>301033297</v>
      </c>
      <c r="D30" s="12">
        <v>301033297</v>
      </c>
      <c r="E30" s="174">
        <f aca="true" t="shared" si="5" ref="E30:E38">(B30-D30)/D30</f>
        <v>0.8355816599251478</v>
      </c>
      <c r="F30" s="73">
        <f t="shared" si="3"/>
        <v>251537902</v>
      </c>
      <c r="J30" s="175">
        <f t="shared" si="1"/>
        <v>251537902</v>
      </c>
    </row>
    <row r="31" spans="1:10" ht="12.75">
      <c r="A31" s="173" t="s">
        <v>99</v>
      </c>
      <c r="B31" s="12">
        <v>0</v>
      </c>
      <c r="C31" s="12">
        <v>0</v>
      </c>
      <c r="D31" s="12">
        <v>0</v>
      </c>
      <c r="E31" s="174">
        <v>0</v>
      </c>
      <c r="F31" s="73">
        <f>+B32-D32</f>
        <v>0</v>
      </c>
      <c r="J31" s="175">
        <f aca="true" t="shared" si="6" ref="J31:J37">+B32-D32</f>
        <v>0</v>
      </c>
    </row>
    <row r="32" spans="1:10" ht="12.75">
      <c r="A32" s="173" t="s">
        <v>42</v>
      </c>
      <c r="B32" s="12">
        <v>2560582000</v>
      </c>
      <c r="C32" s="12">
        <v>2560582145</v>
      </c>
      <c r="D32" s="12">
        <v>2560582000</v>
      </c>
      <c r="E32" s="174">
        <f t="shared" si="5"/>
        <v>0</v>
      </c>
      <c r="F32" s="73">
        <f>+B33-D33</f>
        <v>-102717559</v>
      </c>
      <c r="J32" s="175">
        <f t="shared" si="6"/>
        <v>-102717559</v>
      </c>
    </row>
    <row r="33" spans="1:10" ht="12.75">
      <c r="A33" s="181" t="s">
        <v>54</v>
      </c>
      <c r="B33" s="12">
        <v>2008523586</v>
      </c>
      <c r="C33" s="12">
        <v>2145621190</v>
      </c>
      <c r="D33" s="12">
        <v>2111241145</v>
      </c>
      <c r="E33" s="174">
        <v>0</v>
      </c>
      <c r="F33" s="73">
        <f>+B34-D34</f>
        <v>0</v>
      </c>
      <c r="J33" s="175">
        <f t="shared" si="6"/>
        <v>0</v>
      </c>
    </row>
    <row r="34" spans="1:10" ht="12.75">
      <c r="A34" s="181" t="s">
        <v>55</v>
      </c>
      <c r="B34" s="12">
        <v>776822000</v>
      </c>
      <c r="C34" s="190">
        <v>776822138</v>
      </c>
      <c r="D34" s="12">
        <v>776822000</v>
      </c>
      <c r="E34" s="174">
        <v>0</v>
      </c>
      <c r="F34" s="73">
        <f>+B35-D35</f>
        <v>256879812</v>
      </c>
      <c r="J34" s="175">
        <f t="shared" si="6"/>
        <v>256879812</v>
      </c>
    </row>
    <row r="35" spans="1:10" s="58" customFormat="1" ht="13.5" thickBot="1">
      <c r="A35" s="181" t="s">
        <v>43</v>
      </c>
      <c r="B35" s="12">
        <f>+'COSTOS Y GTOS'!B34</f>
        <v>487809136</v>
      </c>
      <c r="C35" s="190">
        <f>+'COSTOS Y GTOS'!E34</f>
        <v>225155019</v>
      </c>
      <c r="D35" s="12">
        <v>230929324</v>
      </c>
      <c r="E35" s="174">
        <f t="shared" si="5"/>
        <v>1.1123741565189875</v>
      </c>
      <c r="F35" s="73">
        <f>+B36-D36</f>
        <v>405700155</v>
      </c>
      <c r="J35" s="175">
        <f t="shared" si="6"/>
        <v>405700155</v>
      </c>
    </row>
    <row r="36" spans="1:10" s="58" customFormat="1" ht="14.25" thickBot="1" thickTop="1">
      <c r="A36" s="191" t="s">
        <v>44</v>
      </c>
      <c r="B36" s="188">
        <f>SUM(B28:B35)</f>
        <v>9814752979</v>
      </c>
      <c r="C36" s="188">
        <f>SUM(C28:C35)</f>
        <v>9437658847</v>
      </c>
      <c r="D36" s="188">
        <f>SUM(D28:D35)</f>
        <v>9409052824</v>
      </c>
      <c r="E36" s="184">
        <f t="shared" si="5"/>
        <v>0.04311806539816276</v>
      </c>
      <c r="G36" s="73">
        <f>+B37-D37</f>
        <v>506149244</v>
      </c>
      <c r="J36" s="175">
        <f t="shared" si="6"/>
        <v>506149244</v>
      </c>
    </row>
    <row r="37" spans="1:10" s="58" customFormat="1" ht="14.25" thickBot="1" thickTop="1">
      <c r="A37" s="192" t="s">
        <v>45</v>
      </c>
      <c r="B37" s="183">
        <f>B26+B36</f>
        <v>10906537811</v>
      </c>
      <c r="C37" s="183">
        <f>C26+C36</f>
        <v>10375187806</v>
      </c>
      <c r="D37" s="183">
        <f>D26+D36</f>
        <v>10400388567</v>
      </c>
      <c r="E37" s="184">
        <f t="shared" si="5"/>
        <v>0.04866637825494237</v>
      </c>
      <c r="G37" s="73">
        <f>+B38-D38</f>
        <v>129.06765121142826</v>
      </c>
      <c r="J37" s="175">
        <f t="shared" si="6"/>
        <v>129.06765121142826</v>
      </c>
    </row>
    <row r="38" spans="1:5" s="58" customFormat="1" ht="14.25" thickBot="1" thickTop="1">
      <c r="A38" s="192" t="s">
        <v>46</v>
      </c>
      <c r="B38" s="193">
        <f>B36/3143314</f>
        <v>3122.4220612385525</v>
      </c>
      <c r="C38" s="193">
        <f>C36/3143314</f>
        <v>3002.455003540849</v>
      </c>
      <c r="D38" s="193">
        <f>D36/3143314</f>
        <v>2993.3544100271242</v>
      </c>
      <c r="E38" s="184">
        <f t="shared" si="5"/>
        <v>0.043118065398162694</v>
      </c>
    </row>
    <row r="39" spans="1:5" ht="14.25" thickBot="1" thickTop="1">
      <c r="A39" s="194"/>
      <c r="B39" s="195"/>
      <c r="C39" s="195"/>
      <c r="D39" s="195"/>
      <c r="E39" s="196"/>
    </row>
    <row r="40" spans="1:5" ht="12.75">
      <c r="A40" s="204"/>
      <c r="B40" s="205"/>
      <c r="C40" s="205"/>
      <c r="D40" s="205"/>
      <c r="E40" s="206"/>
    </row>
    <row r="41" spans="1:5" ht="12.75">
      <c r="A41" s="204"/>
      <c r="B41" s="205"/>
      <c r="C41" s="205"/>
      <c r="D41" s="205"/>
      <c r="E41" s="206"/>
    </row>
    <row r="42" spans="1:5" ht="12.75">
      <c r="A42" s="204"/>
      <c r="B42" s="205"/>
      <c r="C42" s="205"/>
      <c r="D42" s="205"/>
      <c r="E42" s="206"/>
    </row>
    <row r="43" spans="1:5" ht="12.75">
      <c r="A43" s="204"/>
      <c r="B43" s="205"/>
      <c r="C43" s="205"/>
      <c r="D43" s="205"/>
      <c r="E43" s="206"/>
    </row>
    <row r="44" spans="1:5" ht="12.75">
      <c r="A44" s="204"/>
      <c r="B44" s="205"/>
      <c r="C44" s="205"/>
      <c r="D44" s="205"/>
      <c r="E44" s="206"/>
    </row>
    <row r="45" spans="1:5" ht="12.75">
      <c r="A45" s="204"/>
      <c r="B45" s="205"/>
      <c r="C45" s="205"/>
      <c r="D45" s="205"/>
      <c r="E45" s="206"/>
    </row>
    <row r="46" spans="1:5" ht="12.75">
      <c r="A46" s="204"/>
      <c r="B46" s="205"/>
      <c r="C46" s="205"/>
      <c r="D46" s="205"/>
      <c r="E46" s="206"/>
    </row>
    <row r="48" spans="1:4" s="210" customFormat="1" ht="12.75">
      <c r="A48" s="211" t="s">
        <v>102</v>
      </c>
      <c r="D48" s="212"/>
    </row>
    <row r="49" spans="1:4" s="210" customFormat="1" ht="12.75">
      <c r="A49" s="210" t="s">
        <v>103</v>
      </c>
      <c r="D49" s="212"/>
    </row>
    <row r="50" spans="1:4" s="210" customFormat="1" ht="12.75">
      <c r="A50" s="210" t="s">
        <v>104</v>
      </c>
      <c r="D50" s="212"/>
    </row>
    <row r="51" spans="1:4" s="210" customFormat="1" ht="12.75">
      <c r="A51" s="210" t="s">
        <v>105</v>
      </c>
      <c r="D51" s="212"/>
    </row>
    <row r="52" s="210" customFormat="1" ht="12.75">
      <c r="D52" s="212"/>
    </row>
    <row r="53" spans="1:4" s="210" customFormat="1" ht="12.75">
      <c r="A53" s="211" t="s">
        <v>106</v>
      </c>
      <c r="D53" s="212"/>
    </row>
    <row r="54" spans="1:4" s="210" customFormat="1" ht="12.75">
      <c r="A54" s="210" t="s">
        <v>107</v>
      </c>
      <c r="D54" s="212"/>
    </row>
    <row r="55" s="210" customFormat="1" ht="12.75">
      <c r="D55" s="212"/>
    </row>
    <row r="56" spans="1:4" s="210" customFormat="1" ht="12.75">
      <c r="A56" s="207" t="s">
        <v>101</v>
      </c>
      <c r="B56" s="208"/>
      <c r="C56" s="209"/>
      <c r="D56" s="208"/>
    </row>
    <row r="57" spans="1:4" s="210" customFormat="1" ht="12.75">
      <c r="A57" s="209" t="s">
        <v>98</v>
      </c>
      <c r="B57" s="208"/>
      <c r="C57" s="208"/>
      <c r="D57" s="209"/>
    </row>
    <row r="58" spans="1:4" s="210" customFormat="1" ht="12.75">
      <c r="A58" s="209" t="s">
        <v>97</v>
      </c>
      <c r="B58" s="208"/>
      <c r="C58" s="208"/>
      <c r="D58" s="209"/>
    </row>
    <row r="59" spans="1:4" s="210" customFormat="1" ht="12.75">
      <c r="A59" s="209" t="s">
        <v>96</v>
      </c>
      <c r="B59" s="209"/>
      <c r="C59" s="209"/>
      <c r="D59" s="209"/>
    </row>
  </sheetData>
  <sheetProtection/>
  <mergeCells count="1">
    <mergeCell ref="A2:K2"/>
  </mergeCells>
  <printOptions horizontalCentered="1" verticalCentered="1"/>
  <pageMargins left="1.1811023622047245" right="0.1968503937007874" top="0.7874015748031497" bottom="0" header="0.3937007874015748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Expreso Brasilia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Mquintero1</dc:creator>
  <cp:keywords/>
  <dc:description/>
  <cp:lastModifiedBy>contabilidad</cp:lastModifiedBy>
  <cp:lastPrinted>2012-12-19T20:20:44Z</cp:lastPrinted>
  <dcterms:created xsi:type="dcterms:W3CDTF">2003-03-21T15:16:20Z</dcterms:created>
  <dcterms:modified xsi:type="dcterms:W3CDTF">2012-12-19T20:20:54Z</dcterms:modified>
  <cp:category/>
  <cp:version/>
  <cp:contentType/>
  <cp:contentStatus/>
</cp:coreProperties>
</file>